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DieseArbeitsmappe" defaultThemeVersion="166925"/>
  <mc:AlternateContent xmlns:mc="http://schemas.openxmlformats.org/markup-compatibility/2006">
    <mc:Choice Requires="x15">
      <x15ac:absPath xmlns:x15ac="http://schemas.microsoft.com/office/spreadsheetml/2010/11/ac" url="https://inmedisneu.sharepoint.com/sites/04_Interne_Projekte/Freigegebene Dokumente/General/02 Consulting Toolsets/eQMS/"/>
    </mc:Choice>
  </mc:AlternateContent>
  <xr:revisionPtr revIDLastSave="15" documentId="8_{0D5DA680-2A54-4614-9105-30CEC77A8935}" xr6:coauthVersionLast="47" xr6:coauthVersionMax="47" xr10:uidLastSave="{4EEB898D-704B-4913-AC86-AA34011A2967}"/>
  <bookViews>
    <workbookView xWindow="-98" yWindow="-98" windowWidth="22695" windowHeight="14595" tabRatio="509" xr2:uid="{A612062A-3429-42F1-8B61-E088C70ADA44}"/>
  </bookViews>
  <sheets>
    <sheet name="eQMS Query" sheetId="3" r:id="rId1"/>
  </sheets>
  <definedNames>
    <definedName name="Datenschnitt_Änderungen1">#N/A</definedName>
    <definedName name="Datenschnitt_Audit1">#N/A</definedName>
    <definedName name="Datenschnitt_CAPA1">#N/A</definedName>
    <definedName name="Datenschnitt_DMS1">#N/A</definedName>
    <definedName name="Datenschnitt_Instandhaltung1">#N/A</definedName>
    <definedName name="Datenschnitt_Lieferanten_Management1">#N/A</definedName>
    <definedName name="Datenschnitt_Lieferanten_Reklamationen1">#N/A</definedName>
    <definedName name="Datenschnitt_Personal1">#N/A</definedName>
    <definedName name="Datenschnitt_Projektmanagment1">#N/A</definedName>
    <definedName name="Datenschnitt_Prozessvisualisierung1">#N/A</definedName>
    <definedName name="Datenschnitt_Prüfdurchführung1">#N/A</definedName>
    <definedName name="Datenschnitt_Prüfmittel1">#N/A</definedName>
    <definedName name="Datenschnitt_Prüfplanung1">#N/A</definedName>
    <definedName name="Datenschnitt_QMS_Vorlagen1">#N/A</definedName>
    <definedName name="Datenschnitt_Reklamationen1">#N/A</definedName>
    <definedName name="Datenschnitt_Requirements_Engineering1">#N/A</definedName>
    <definedName name="Datenschnitt_Risiko1">#N/A</definedName>
    <definedName name="Datenschnitt_Risk_Management1">#N/A</definedName>
    <definedName name="Datenschnitt_Schulungen1">#N/A</definedName>
    <definedName name="Datenschnitt_V_V__DHF1">#N/A</definedName>
  </definedNames>
  <calcPr calcId="191028" calcOnSave="0" concurrentCalc="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3" l="1"/>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39" i="3"/>
  <c r="F38" i="3"/>
  <c r="F37" i="3"/>
  <c r="F36" i="3"/>
  <c r="F35" i="3"/>
  <c r="F34" i="3"/>
  <c r="F33" i="3"/>
  <c r="F32" i="3"/>
  <c r="F31" i="3"/>
  <c r="F30" i="3"/>
  <c r="F29" i="3"/>
  <c r="F28" i="3"/>
  <c r="F27" i="3"/>
  <c r="F26" i="3"/>
  <c r="F25" i="3"/>
  <c r="F24" i="3"/>
  <c r="F23" i="3"/>
  <c r="F22" i="3"/>
  <c r="F21" i="3"/>
  <c r="F20" i="3"/>
  <c r="F19" i="3"/>
  <c r="F18" i="3"/>
  <c r="B76" i="3"/>
</calcChain>
</file>

<file path=xl/sharedStrings.xml><?xml version="1.0" encoding="utf-8"?>
<sst xmlns="http://schemas.openxmlformats.org/spreadsheetml/2006/main" count="1430" uniqueCount="172">
  <si>
    <t>eQMS Marktübersicht</t>
  </si>
  <si>
    <t>Übersicht der Anbieter von eQMS-Software</t>
  </si>
  <si>
    <t xml:space="preserve">in der Medizintechnik-Branche </t>
  </si>
  <si>
    <t>mit Funktionen/Modulen</t>
  </si>
  <si>
    <t xml:space="preserve">by inmedis GmbH © </t>
  </si>
  <si>
    <t>Nr.</t>
  </si>
  <si>
    <t>Produkt</t>
  </si>
  <si>
    <t>Plattform</t>
  </si>
  <si>
    <t>Land</t>
  </si>
  <si>
    <t>Firma</t>
  </si>
  <si>
    <t>Link</t>
  </si>
  <si>
    <t>QMS</t>
  </si>
  <si>
    <t>DMS</t>
  </si>
  <si>
    <t>QMS Vorlagen</t>
  </si>
  <si>
    <t>Prozessvisualisierung</t>
  </si>
  <si>
    <t>QM-Kernmodule</t>
  </si>
  <si>
    <t>Reklamationen</t>
  </si>
  <si>
    <t>CAPA</t>
  </si>
  <si>
    <t>Risiko</t>
  </si>
  <si>
    <t>Audit</t>
  </si>
  <si>
    <t>Änderungen</t>
  </si>
  <si>
    <t>HR</t>
  </si>
  <si>
    <t>Personal</t>
  </si>
  <si>
    <t>Schulungen</t>
  </si>
  <si>
    <t>Produktion /SCM</t>
  </si>
  <si>
    <t>Lieferanten-Management</t>
  </si>
  <si>
    <t>Lieferanten-Reklamationen</t>
  </si>
  <si>
    <t>Prüfmittel</t>
  </si>
  <si>
    <t>Instandhaltung</t>
  </si>
  <si>
    <t>Qualitätsprüfung</t>
  </si>
  <si>
    <t>Prüfplanung</t>
  </si>
  <si>
    <t>Prüfdurchführung</t>
  </si>
  <si>
    <t>ALM /Design Control</t>
  </si>
  <si>
    <t>Projektmanagment</t>
  </si>
  <si>
    <t>Requirements Engineering</t>
  </si>
  <si>
    <t>V&amp;V (DHF)</t>
  </si>
  <si>
    <t>Risk Management</t>
  </si>
  <si>
    <t>ACE</t>
  </si>
  <si>
    <t>Cloud</t>
  </si>
  <si>
    <t>USA</t>
  </si>
  <si>
    <t>PSC Software</t>
  </si>
  <si>
    <t>Ja</t>
  </si>
  <si>
    <t>Nein</t>
  </si>
  <si>
    <t>Aligned Elements</t>
  </si>
  <si>
    <t>Cloud/ On premise</t>
  </si>
  <si>
    <t>CHE</t>
  </si>
  <si>
    <t>Aligned AG</t>
  </si>
  <si>
    <t>Arena QMS</t>
  </si>
  <si>
    <t>arena</t>
  </si>
  <si>
    <t>AssurX Platform</t>
  </si>
  <si>
    <t>AssurX</t>
  </si>
  <si>
    <t>Babtec/ BabtecQube</t>
  </si>
  <si>
    <t>DEU</t>
  </si>
  <si>
    <t>Babtec AG</t>
  </si>
  <si>
    <t>Bayoosoft Risk Manager</t>
  </si>
  <si>
    <t>On premise</t>
  </si>
  <si>
    <t>Bayoonet AG</t>
  </si>
  <si>
    <t>Bizzmine Digital QMS</t>
  </si>
  <si>
    <t>BEL</t>
  </si>
  <si>
    <t>Vivalid Software</t>
  </si>
  <si>
    <t>BPA</t>
  </si>
  <si>
    <t>BPA Solutions</t>
  </si>
  <si>
    <t>BSH QUICKSTART QM für SharePoint/O365</t>
  </si>
  <si>
    <t>Business Systemhaus AG</t>
  </si>
  <si>
    <t>CAQ.net</t>
  </si>
  <si>
    <t>CAQ AG</t>
  </si>
  <si>
    <t>Cognidox</t>
  </si>
  <si>
    <t>UK</t>
  </si>
  <si>
    <t>Eagle Labs</t>
  </si>
  <si>
    <t>Companion QMS</t>
  </si>
  <si>
    <t>IRL</t>
  </si>
  <si>
    <t>Companion</t>
  </si>
  <si>
    <t>ConSense Professional</t>
  </si>
  <si>
    <t>ConSense GmbH</t>
  </si>
  <si>
    <t>CQ Quality Management System</t>
  </si>
  <si>
    <t>Compliance Quest Inc.</t>
  </si>
  <si>
    <t>DHC Vision</t>
  </si>
  <si>
    <t>DHC Business Solutions</t>
  </si>
  <si>
    <t>Dot Compliance</t>
  </si>
  <si>
    <t xml:space="preserve">eQMS </t>
  </si>
  <si>
    <t>NLD</t>
  </si>
  <si>
    <t>QasE3D</t>
  </si>
  <si>
    <t>eQMS.de</t>
  </si>
  <si>
    <t>Page Tec AG</t>
  </si>
  <si>
    <t>etq Reliance</t>
  </si>
  <si>
    <t>USA/EU</t>
  </si>
  <si>
    <t>ETQ</t>
  </si>
  <si>
    <t>Greenlight Guru</t>
  </si>
  <si>
    <t>Ibiqs online Quality Management System</t>
  </si>
  <si>
    <t>AUS</t>
  </si>
  <si>
    <t>Qiksolve Pty Ltd</t>
  </si>
  <si>
    <t>Improve</t>
  </si>
  <si>
    <t>Synprovis AG</t>
  </si>
  <si>
    <t>IMS Premium</t>
  </si>
  <si>
    <t>IMS AG</t>
  </si>
  <si>
    <t>Intellect QMS 4.0</t>
  </si>
  <si>
    <t>Intellect</t>
  </si>
  <si>
    <t>IQSoft</t>
  </si>
  <si>
    <t>IQS AG</t>
  </si>
  <si>
    <t>Limsophy BPM</t>
  </si>
  <si>
    <t>consys ag</t>
  </si>
  <si>
    <t>Lumin Logic</t>
  </si>
  <si>
    <t>Method Sense Inc.</t>
  </si>
  <si>
    <t>Master Control</t>
  </si>
  <si>
    <t>Master Control, Inc.</t>
  </si>
  <si>
    <t>MatrixQMS / ALM</t>
  </si>
  <si>
    <t>Matrix Requirements</t>
  </si>
  <si>
    <t xml:space="preserve">Meddevo Medtech </t>
  </si>
  <si>
    <t>Meddevo</t>
  </si>
  <si>
    <t>Open Regulatory</t>
  </si>
  <si>
    <t>Open Reg GmbH</t>
  </si>
  <si>
    <t>Optimisio Suite</t>
  </si>
  <si>
    <t>Optimisio Group</t>
  </si>
  <si>
    <t>Orcanos QMS</t>
  </si>
  <si>
    <t>ISR/EU</t>
  </si>
  <si>
    <t>Orcanos</t>
  </si>
  <si>
    <t>Polarion</t>
  </si>
  <si>
    <t>Siemens Digital Industries Software</t>
  </si>
  <si>
    <t>propel QMS</t>
  </si>
  <si>
    <t>Propel</t>
  </si>
  <si>
    <t>Q.wiki</t>
  </si>
  <si>
    <t>Modell Aachen</t>
  </si>
  <si>
    <t>QAD EQMS</t>
  </si>
  <si>
    <t>QAD</t>
  </si>
  <si>
    <t>QCBD</t>
  </si>
  <si>
    <t>CAMA Software</t>
  </si>
  <si>
    <t>qmsWrapper</t>
  </si>
  <si>
    <t>CAN</t>
  </si>
  <si>
    <t>UVA Research Corp</t>
  </si>
  <si>
    <t>QT9QMS</t>
  </si>
  <si>
    <t>QT9</t>
  </si>
  <si>
    <t>Qualcy</t>
  </si>
  <si>
    <t>Qualcy Systems Inc</t>
  </si>
  <si>
    <t>Qualio QMS</t>
  </si>
  <si>
    <t>USA/IRL</t>
  </si>
  <si>
    <t>Qualio</t>
  </si>
  <si>
    <t>QualityEdge</t>
  </si>
  <si>
    <t>IND</t>
  </si>
  <si>
    <t>Sarjen Systems</t>
  </si>
  <si>
    <t>Qualityze</t>
  </si>
  <si>
    <t>Qualityze Inc</t>
  </si>
  <si>
    <t>Roxtra</t>
  </si>
  <si>
    <t>Roxtra GmbH</t>
  </si>
  <si>
    <t>Scilife (vorher: QualityKick)</t>
  </si>
  <si>
    <t>Scilife NV</t>
  </si>
  <si>
    <t>S-Cube Smart Eye</t>
  </si>
  <si>
    <t>S-Cube Technologies Limited</t>
  </si>
  <si>
    <t>shareflex</t>
  </si>
  <si>
    <t>Portal Systems AG</t>
  </si>
  <si>
    <t>Sierra Labs</t>
  </si>
  <si>
    <t>SimplerQMS</t>
  </si>
  <si>
    <t>DNK</t>
  </si>
  <si>
    <t>Simpler QMS A/S</t>
  </si>
  <si>
    <t>SmartProcess</t>
  </si>
  <si>
    <t>CWA</t>
  </si>
  <si>
    <t>SmartSolve</t>
  </si>
  <si>
    <t>Pilgrim by IQVIA</t>
  </si>
  <si>
    <t>SoftComply</t>
  </si>
  <si>
    <t>EST, DEU</t>
  </si>
  <si>
    <t>SoftExpert EQM</t>
  </si>
  <si>
    <t>BRA, DEU</t>
  </si>
  <si>
    <t>SoftExpert</t>
  </si>
  <si>
    <t>Stendard.io</t>
  </si>
  <si>
    <t>SGP</t>
  </si>
  <si>
    <t>Stendard</t>
  </si>
  <si>
    <t>TrackWise Digital Quality Management System </t>
  </si>
  <si>
    <t>Sparta Systems (Honeywell)</t>
  </si>
  <si>
    <t>Veeva</t>
  </si>
  <si>
    <t>Veeva Systems Inc.</t>
  </si>
  <si>
    <t>ViFlow</t>
  </si>
  <si>
    <t>ViCon GmbH</t>
  </si>
  <si>
    <t>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</si>
</sst>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Fr.&quot;\ #,##0.00"/>
  </numFmts>
  <fonts count="11" x14ac:knownFonts="1">
    <font>
      <sz val="10"/>
      <color theme="1"/>
      <name val="Century Gothic"/>
      <family val="2"/>
    </font>
    <font>
      <sz val="11"/>
      <color theme="1"/>
      <name val="Calibri"/>
      <family val="2"/>
      <scheme val="minor"/>
    </font>
    <font>
      <sz val="11"/>
      <color theme="0"/>
      <name val="Calibri"/>
      <family val="2"/>
      <scheme val="minor"/>
    </font>
    <font>
      <b/>
      <sz val="12"/>
      <color theme="0" tint="-0.499984740745262"/>
      <name val="Century Gothic"/>
      <family val="2"/>
    </font>
    <font>
      <u/>
      <sz val="10"/>
      <color theme="10"/>
      <name val="Century Gothic"/>
      <family val="2"/>
    </font>
    <font>
      <sz val="8"/>
      <name val="Century Gothic"/>
      <family val="2"/>
    </font>
    <font>
      <b/>
      <sz val="12"/>
      <color theme="1"/>
      <name val="Century Gothic"/>
      <family val="2"/>
    </font>
    <font>
      <sz val="11"/>
      <color theme="1"/>
      <name val="Century Gothic"/>
      <family val="2"/>
    </font>
    <font>
      <sz val="11"/>
      <name val="Century Gothic"/>
      <family val="2"/>
    </font>
    <font>
      <sz val="11"/>
      <color theme="0"/>
      <name val="Century Gothic"/>
      <family val="2"/>
    </font>
    <font>
      <u/>
      <sz val="11"/>
      <color theme="10"/>
      <name val="Century Gothic"/>
      <family val="2"/>
    </font>
  </fonts>
  <fills count="13">
    <fill>
      <patternFill patternType="none"/>
    </fill>
    <fill>
      <patternFill patternType="gray125"/>
    </fill>
    <fill>
      <patternFill patternType="solid">
        <fgColor theme="6"/>
      </patternFill>
    </fill>
    <fill>
      <patternFill patternType="solid">
        <fgColor theme="8"/>
      </patternFill>
    </fill>
    <fill>
      <patternFill patternType="solid">
        <fgColor theme="5"/>
      </patternFill>
    </fill>
    <fill>
      <patternFill patternType="solid">
        <fgColor theme="5" tint="0.39997558519241921"/>
        <bgColor indexed="65"/>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D3A77B"/>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0"/>
        <bgColor indexed="64"/>
      </patternFill>
    </fill>
  </fills>
  <borders count="1">
    <border>
      <left/>
      <right/>
      <top/>
      <bottom/>
      <diagonal/>
    </border>
  </borders>
  <cellStyleXfs count="7">
    <xf numFmtId="0" fontId="0" fillId="0" borderId="0">
      <alignment horizontal="left" vertical="top" wrapText="1"/>
    </xf>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alignment horizontal="left" vertical="top" wrapText="1"/>
    </xf>
    <xf numFmtId="164" fontId="3" fillId="0" borderId="0" applyFill="0" applyBorder="0"/>
    <xf numFmtId="0" fontId="2" fillId="4" borderId="0" applyNumberFormat="0" applyBorder="0" applyAlignment="0" applyProtection="0"/>
    <xf numFmtId="0" fontId="1" fillId="5" borderId="0" applyNumberFormat="0" applyBorder="0" applyAlignment="0" applyProtection="0"/>
  </cellStyleXfs>
  <cellXfs count="17">
    <xf numFmtId="0" fontId="0" fillId="0" borderId="0" xfId="0">
      <alignment horizontal="left" vertical="top" wrapText="1"/>
    </xf>
    <xf numFmtId="0" fontId="6" fillId="0" borderId="0" xfId="0" applyFont="1">
      <alignment horizontal="left" vertical="top" wrapText="1"/>
    </xf>
    <xf numFmtId="0" fontId="7" fillId="0" borderId="0" xfId="0" applyFont="1">
      <alignment horizontal="left" vertical="top" wrapText="1"/>
    </xf>
    <xf numFmtId="0" fontId="8" fillId="12" borderId="0" xfId="2" applyFont="1" applyFill="1" applyBorder="1" applyAlignment="1" applyProtection="1">
      <alignment horizontal="left" vertical="top" wrapText="1"/>
      <protection locked="0"/>
    </xf>
    <xf numFmtId="0" fontId="8" fillId="12" borderId="0" xfId="2" applyFont="1" applyFill="1" applyBorder="1" applyAlignment="1" applyProtection="1">
      <alignment horizontal="left" vertical="top"/>
      <protection locked="0"/>
    </xf>
    <xf numFmtId="0" fontId="8" fillId="7" borderId="0" xfId="5" applyFont="1" applyFill="1" applyBorder="1" applyAlignment="1" applyProtection="1">
      <alignment horizontal="left" vertical="top" wrapText="1"/>
      <protection locked="0"/>
    </xf>
    <xf numFmtId="0" fontId="8" fillId="7" borderId="0" xfId="6" applyFont="1" applyFill="1" applyBorder="1" applyAlignment="1" applyProtection="1">
      <alignment horizontal="left" vertical="top" wrapText="1"/>
      <protection locked="0"/>
    </xf>
    <xf numFmtId="0" fontId="8" fillId="6" borderId="0" xfId="1" applyFont="1" applyFill="1" applyBorder="1" applyAlignment="1" applyProtection="1">
      <alignment horizontal="left" vertical="top" wrapText="1"/>
      <protection locked="0"/>
    </xf>
    <xf numFmtId="0" fontId="8" fillId="8" borderId="0" xfId="1" applyFont="1" applyFill="1" applyBorder="1" applyAlignment="1" applyProtection="1">
      <alignment horizontal="left" vertical="top" wrapText="1"/>
      <protection locked="0"/>
    </xf>
    <xf numFmtId="0" fontId="8" fillId="9" borderId="0" xfId="1" applyFont="1" applyFill="1" applyBorder="1" applyAlignment="1" applyProtection="1">
      <alignment horizontal="left" vertical="top" wrapText="1"/>
      <protection locked="0"/>
    </xf>
    <xf numFmtId="0" fontId="8" fillId="10" borderId="0" xfId="1" applyFont="1" applyFill="1" applyBorder="1" applyAlignment="1" applyProtection="1">
      <alignment horizontal="left" vertical="top" wrapText="1"/>
      <protection locked="0"/>
    </xf>
    <xf numFmtId="0" fontId="9" fillId="11" borderId="0" xfId="1" applyFont="1" applyFill="1" applyBorder="1" applyAlignment="1" applyProtection="1">
      <alignment horizontal="left" vertical="top" wrapText="1"/>
      <protection locked="0"/>
    </xf>
    <xf numFmtId="9" fontId="8" fillId="0" borderId="0" xfId="0" applyNumberFormat="1" applyFont="1" applyAlignment="1">
      <alignment horizontal="center" vertical="top" wrapText="1"/>
    </xf>
    <xf numFmtId="49" fontId="7" fillId="0" borderId="0" xfId="0" applyNumberFormat="1" applyFont="1">
      <alignment horizontal="left" vertical="top" wrapText="1"/>
    </xf>
    <xf numFmtId="0" fontId="7" fillId="0" borderId="0" xfId="0" applyFont="1" applyProtection="1">
      <alignment horizontal="left" vertical="top" wrapText="1"/>
      <protection locked="0"/>
    </xf>
    <xf numFmtId="0" fontId="10" fillId="0" borderId="0" xfId="3" applyFont="1" applyProtection="1">
      <alignment horizontal="left" vertical="top" wrapText="1"/>
      <protection locked="0"/>
    </xf>
    <xf numFmtId="0" fontId="7" fillId="0" borderId="0" xfId="0" applyFont="1" applyAlignment="1">
      <alignment horizontal="left" vertical="top"/>
    </xf>
  </cellXfs>
  <cellStyles count="7">
    <cellStyle name="60 % - Akzent2" xfId="6" builtinId="36"/>
    <cellStyle name="Akzent2" xfId="5" builtinId="33"/>
    <cellStyle name="Akzent3" xfId="1" builtinId="37"/>
    <cellStyle name="Akzent5" xfId="2" builtinId="45"/>
    <cellStyle name="Link" xfId="3" builtinId="8"/>
    <cellStyle name="Standard" xfId="0" builtinId="0"/>
    <cellStyle name="Überschrift inmedis" xfId="4" xr:uid="{F5557717-7C45-45B0-BF4A-B03C22F1F4E1}"/>
  </cellStyles>
  <dxfs count="70">
    <dxf>
      <font>
        <color theme="1" tint="0.34998626667073579"/>
      </font>
    </dxf>
    <dxf>
      <font>
        <b/>
        <i val="0"/>
        <color rgb="FF00B050"/>
      </font>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auto="1"/>
        <name val="Century Gothic"/>
        <family val="2"/>
        <scheme val="none"/>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auto="1"/>
        <name val="Century Gothic"/>
        <family val="2"/>
        <scheme val="none"/>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auto="1"/>
        <name val="Century Gothic"/>
        <family val="2"/>
        <scheme val="none"/>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auto="1"/>
        <name val="Century Gothic"/>
        <family val="2"/>
        <scheme val="none"/>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auto="1"/>
        <name val="Century Gothic"/>
        <family val="2"/>
        <scheme val="none"/>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auto="1"/>
        <name val="Century Gothic"/>
        <family val="2"/>
        <scheme val="none"/>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Century Gothic"/>
        <family val="2"/>
        <scheme val="none"/>
      </font>
      <protection locked="0" hidden="0"/>
    </dxf>
    <dxf>
      <font>
        <strike val="0"/>
        <outline val="0"/>
        <shadow val="0"/>
        <u/>
        <vertAlign val="baseline"/>
        <sz val="11"/>
        <color theme="10"/>
        <name val="Century Gothic"/>
        <family val="2"/>
        <scheme val="none"/>
      </font>
      <protection locked="0" hidden="0"/>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numFmt numFmtId="0" formatCode="General"/>
    </dxf>
    <dxf>
      <font>
        <strike val="0"/>
        <outline val="0"/>
        <shadow val="0"/>
        <vertAlign val="baseline"/>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dxf>
    <dxf>
      <font>
        <b val="0"/>
        <i val="0"/>
        <strike val="0"/>
        <condense val="0"/>
        <extend val="0"/>
        <outline val="0"/>
        <shadow val="0"/>
        <u val="none"/>
        <vertAlign val="baseline"/>
        <sz val="11"/>
        <color theme="1"/>
        <name val="Century Gothic"/>
        <family val="2"/>
        <scheme val="none"/>
      </font>
    </dxf>
    <dxf>
      <font>
        <strike val="0"/>
        <outline val="0"/>
        <shadow val="0"/>
        <vertAlign val="baseline"/>
        <sz val="11"/>
        <name val="Century Gothic"/>
        <family val="2"/>
        <scheme val="none"/>
      </font>
    </dxf>
    <dxf>
      <font>
        <strike val="0"/>
        <outline val="0"/>
        <shadow val="0"/>
        <vertAlign val="baseline"/>
        <sz val="11"/>
        <name val="Century Gothic"/>
        <family val="2"/>
        <scheme val="none"/>
      </font>
    </dxf>
    <dxf>
      <font>
        <strike val="0"/>
        <outline val="0"/>
        <shadow val="0"/>
        <vertAlign val="baseline"/>
        <sz val="11"/>
        <name val="Century Gothic"/>
        <family val="2"/>
        <scheme val="none"/>
      </font>
    </dxf>
    <dxf>
      <font>
        <strike val="0"/>
        <outline val="0"/>
        <shadow val="0"/>
        <vertAlign val="baseline"/>
        <sz val="11"/>
        <name val="Century Gothic"/>
        <family val="2"/>
        <scheme val="none"/>
      </font>
      <alignment horizontal="left" vertical="top" textRotation="0" indent="0" justifyLastLine="0" shrinkToFit="0" readingOrder="0"/>
    </dxf>
    <dxf>
      <font>
        <b/>
        <i val="0"/>
      </font>
    </dxf>
    <dxf>
      <font>
        <b val="0"/>
        <i val="0"/>
      </font>
      <border>
        <left style="thin">
          <color theme="0" tint="-0.34998626667073579"/>
        </left>
        <right style="thin">
          <color theme="0" tint="-0.34998626667073579"/>
        </right>
        <top style="thin">
          <color theme="0" tint="-0.34998626667073579"/>
        </top>
        <bottom style="thin">
          <color theme="0" tint="-0.34998626667073579"/>
        </bottom>
      </border>
    </dxf>
  </dxfs>
  <tableStyles count="2" defaultTableStyle="TableStyleMedium2" defaultPivotStyle="PivotStyleLight16">
    <tableStyle name="Datenschnittformat 2" pivot="0" table="0" count="4" xr9:uid="{8BB9B087-83F9-4AB7-A671-0D1A973A82F5}">
      <tableStyleElement type="wholeTable" dxfId="69"/>
      <tableStyleElement type="headerRow" dxfId="68"/>
    </tableStyle>
    <tableStyle name="Filter &quot;QMS&quot;" pivot="0" table="0" count="0" xr9:uid="{576E989F-5D32-427B-A370-F58AEE25605E}"/>
  </tableStyles>
  <colors>
    <mruColors>
      <color rgb="FFD3A77B"/>
      <color rgb="FFD3FFFF"/>
      <color rgb="FFCC9900"/>
      <color rgb="FF996633"/>
    </mruColors>
  </colors>
  <extLst>
    <ext xmlns:x14="http://schemas.microsoft.com/office/spreadsheetml/2009/9/main" uri="{46F421CA-312F-682f-3DD2-61675219B42D}">
      <x14:dxfs count="2">
        <dxf>
          <border diagonalUp="0" diagonalDown="0">
            <left/>
            <right/>
            <top/>
            <bottom/>
            <vertical/>
            <horizontal/>
          </border>
        </dxf>
        <dxf>
          <font>
            <b val="0"/>
            <i val="0"/>
          </font>
          <fill>
            <patternFill>
              <bgColor rgb="FFD3A77B"/>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x14:dxfs>
    </ext>
    <ext xmlns:x14="http://schemas.microsoft.com/office/spreadsheetml/2009/9/main" uri="{EB79DEF2-80B8-43e5-95BD-54CBDDF9020C}">
      <x14:slicerStyles defaultSlicerStyle="SlicerStyleLight1">
        <x14:slicerStyle name="Datenschnittformat 2">
          <x14:slicerStyleElements>
            <x14:slicerStyleElement type="selectedItemWithData" dxfId="1"/>
            <x14:slicerStyleElement type="selectedItemWithNoData" dxfId="0"/>
          </x14:slicerStyleElements>
        </x14:slicerStyle>
        <x14:slicerStyle name="Filter &quot;QMS&quot;"/>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7.xml"/><Relationship Id="rId13" Type="http://schemas.microsoft.com/office/2007/relationships/slicerCache" Target="slicerCaches/slicerCache12.xml"/><Relationship Id="rId18" Type="http://schemas.microsoft.com/office/2007/relationships/slicerCache" Target="slicerCaches/slicerCache17.xml"/><Relationship Id="rId26" Type="http://schemas.openxmlformats.org/officeDocument/2006/relationships/customXml" Target="../customXml/item1.xml"/><Relationship Id="rId3" Type="http://schemas.microsoft.com/office/2007/relationships/slicerCache" Target="slicerCaches/slicerCache2.xml"/><Relationship Id="rId21" Type="http://schemas.microsoft.com/office/2007/relationships/slicerCache" Target="slicerCaches/slicerCache20.xml"/><Relationship Id="rId7" Type="http://schemas.microsoft.com/office/2007/relationships/slicerCache" Target="slicerCaches/slicerCache6.xml"/><Relationship Id="rId12" Type="http://schemas.microsoft.com/office/2007/relationships/slicerCache" Target="slicerCaches/slicerCache11.xml"/><Relationship Id="rId17" Type="http://schemas.microsoft.com/office/2007/relationships/slicerCache" Target="slicerCaches/slicerCache16.xml"/><Relationship Id="rId25" Type="http://schemas.openxmlformats.org/officeDocument/2006/relationships/calcChain" Target="calcChain.xml"/><Relationship Id="rId2" Type="http://schemas.microsoft.com/office/2007/relationships/slicerCache" Target="slicerCaches/slicerCache1.xml"/><Relationship Id="rId16" Type="http://schemas.microsoft.com/office/2007/relationships/slicerCache" Target="slicerCaches/slicerCache15.xml"/><Relationship Id="rId20" Type="http://schemas.microsoft.com/office/2007/relationships/slicerCache" Target="slicerCaches/slicerCache19.xml"/><Relationship Id="rId29"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5.xml"/><Relationship Id="rId11" Type="http://schemas.microsoft.com/office/2007/relationships/slicerCache" Target="slicerCaches/slicerCache10.xml"/><Relationship Id="rId24" Type="http://schemas.openxmlformats.org/officeDocument/2006/relationships/sharedStrings" Target="sharedStrings.xml"/><Relationship Id="rId5" Type="http://schemas.microsoft.com/office/2007/relationships/slicerCache" Target="slicerCaches/slicerCache4.xml"/><Relationship Id="rId15" Type="http://schemas.microsoft.com/office/2007/relationships/slicerCache" Target="slicerCaches/slicerCache14.xml"/><Relationship Id="rId23" Type="http://schemas.openxmlformats.org/officeDocument/2006/relationships/styles" Target="styles.xml"/><Relationship Id="rId28" Type="http://schemas.openxmlformats.org/officeDocument/2006/relationships/customXml" Target="../customXml/item3.xml"/><Relationship Id="rId10" Type="http://schemas.microsoft.com/office/2007/relationships/slicerCache" Target="slicerCaches/slicerCache9.xml"/><Relationship Id="rId19" Type="http://schemas.microsoft.com/office/2007/relationships/slicerCache" Target="slicerCaches/slicerCache18.xml"/><Relationship Id="rId4" Type="http://schemas.microsoft.com/office/2007/relationships/slicerCache" Target="slicerCaches/slicerCache3.xml"/><Relationship Id="rId9" Type="http://schemas.microsoft.com/office/2007/relationships/slicerCache" Target="slicerCaches/slicerCache8.xml"/><Relationship Id="rId14" Type="http://schemas.microsoft.com/office/2007/relationships/slicerCache" Target="slicerCaches/slicerCache13.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10</xdr:col>
      <xdr:colOff>30102</xdr:colOff>
      <xdr:row>0</xdr:row>
      <xdr:rowOff>37353</xdr:rowOff>
    </xdr:from>
    <xdr:to>
      <xdr:col>13</xdr:col>
      <xdr:colOff>600041</xdr:colOff>
      <xdr:row>15</xdr:row>
      <xdr:rowOff>140997</xdr:rowOff>
    </xdr:to>
    <xdr:grpSp>
      <xdr:nvGrpSpPr>
        <xdr:cNvPr id="5" name="Gruppieren 4">
          <a:extLst>
            <a:ext uri="{FF2B5EF4-FFF2-40B4-BE49-F238E27FC236}">
              <a16:creationId xmlns:a16="http://schemas.microsoft.com/office/drawing/2014/main" id="{A5768D73-5B99-67BA-D7A5-297A2A2BBD3D}"/>
            </a:ext>
          </a:extLst>
        </xdr:cNvPr>
        <xdr:cNvGrpSpPr/>
      </xdr:nvGrpSpPr>
      <xdr:grpSpPr>
        <a:xfrm>
          <a:off x="13382962" y="37353"/>
          <a:ext cx="3909642" cy="2961144"/>
          <a:chOff x="11067178" y="47625"/>
          <a:chExt cx="2570091" cy="2445485"/>
        </a:xfrm>
      </xdr:grpSpPr>
      <xdr:grpSp>
        <xdr:nvGrpSpPr>
          <xdr:cNvPr id="31" name="Gruppieren 30">
            <a:extLst>
              <a:ext uri="{FF2B5EF4-FFF2-40B4-BE49-F238E27FC236}">
                <a16:creationId xmlns:a16="http://schemas.microsoft.com/office/drawing/2014/main" id="{1853FF18-6449-450D-A470-B7B1D7A5ACF6}"/>
              </a:ext>
            </a:extLst>
          </xdr:cNvPr>
          <xdr:cNvGrpSpPr/>
        </xdr:nvGrpSpPr>
        <xdr:grpSpPr>
          <a:xfrm>
            <a:off x="11067178" y="47625"/>
            <a:ext cx="2570091" cy="2445485"/>
            <a:chOff x="5814325" y="0"/>
            <a:chExt cx="2670721" cy="2640188"/>
          </a:xfrm>
        </xdr:grpSpPr>
        <xdr:sp macro="" textlink="">
          <xdr:nvSpPr>
            <xdr:cNvPr id="32" name="Rechteck: abgerundete Ecken 31">
              <a:extLst>
                <a:ext uri="{FF2B5EF4-FFF2-40B4-BE49-F238E27FC236}">
                  <a16:creationId xmlns:a16="http://schemas.microsoft.com/office/drawing/2014/main" id="{057AD0E5-74CA-F7A3-43C7-F66C93B9980B}"/>
                </a:ext>
              </a:extLst>
            </xdr:cNvPr>
            <xdr:cNvSpPr/>
          </xdr:nvSpPr>
          <xdr:spPr>
            <a:xfrm>
              <a:off x="5814325" y="0"/>
              <a:ext cx="2670721" cy="2640188"/>
            </a:xfrm>
            <a:prstGeom prst="roundRect">
              <a:avLst>
                <a:gd name="adj" fmla="val 6869"/>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l"/>
              <a:r>
                <a:rPr lang="de-CH" sz="1100" b="1">
                  <a:solidFill>
                    <a:sysClr val="windowText" lastClr="000000"/>
                  </a:solidFill>
                </a:rPr>
                <a:t>Filter "QM-Kernmodule"</a:t>
              </a:r>
            </a:p>
          </xdr:txBody>
        </xdr:sp>
      </xdr:grpSp>
      <mc:AlternateContent xmlns:mc="http://schemas.openxmlformats.org/markup-compatibility/2006" xmlns:sle15="http://schemas.microsoft.com/office/drawing/2012/slicer">
        <mc:Choice Requires="sle15">
          <xdr:graphicFrame macro="">
            <xdr:nvGraphicFramePr>
              <xdr:cNvPr id="9" name="Reklamationen 1">
                <a:extLst>
                  <a:ext uri="{FF2B5EF4-FFF2-40B4-BE49-F238E27FC236}">
                    <a16:creationId xmlns:a16="http://schemas.microsoft.com/office/drawing/2014/main" id="{11DA6EDB-7262-82D4-15AC-A751E0A12C3B}"/>
                  </a:ext>
                </a:extLst>
              </xdr:cNvPr>
              <xdr:cNvGraphicFramePr/>
            </xdr:nvGraphicFramePr>
            <xdr:xfrm>
              <a:off x="11156140" y="267771"/>
              <a:ext cx="1160121" cy="476206"/>
            </xdr:xfrm>
            <a:graphic>
              <a:graphicData uri="http://schemas.microsoft.com/office/drawing/2010/slicer">
                <sle:slicer xmlns:sle="http://schemas.microsoft.com/office/drawing/2010/slicer" name="Reklamationen 1"/>
              </a:graphicData>
            </a:graphic>
          </xdr:graphicFrame>
        </mc:Choice>
        <mc:Fallback xmlns="">
          <xdr:sp macro="" textlink="">
            <xdr:nvSpPr>
              <xdr:cNvPr id="0" name=""/>
              <xdr:cNvSpPr>
                <a:spLocks noTextEdit="1"/>
              </xdr:cNvSpPr>
            </xdr:nvSpPr>
            <xdr:spPr>
              <a:xfrm>
                <a:off x="13276327" y="303919"/>
                <a:ext cx="1740600" cy="57662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10" name="CAPA 1">
                <a:extLst>
                  <a:ext uri="{FF2B5EF4-FFF2-40B4-BE49-F238E27FC236}">
                    <a16:creationId xmlns:a16="http://schemas.microsoft.com/office/drawing/2014/main" id="{D3469859-A5D8-9504-F779-2F0EAACC75D5}"/>
                  </a:ext>
                </a:extLst>
              </xdr:cNvPr>
              <xdr:cNvGraphicFramePr/>
            </xdr:nvGraphicFramePr>
            <xdr:xfrm>
              <a:off x="11149790" y="774977"/>
              <a:ext cx="1160121" cy="476206"/>
            </xdr:xfrm>
            <a:graphic>
              <a:graphicData uri="http://schemas.microsoft.com/office/drawing/2010/slicer">
                <sle:slicer xmlns:sle="http://schemas.microsoft.com/office/drawing/2010/slicer" name="CAPA 1"/>
              </a:graphicData>
            </a:graphic>
          </xdr:graphicFrame>
        </mc:Choice>
        <mc:Fallback xmlns="">
          <xdr:sp macro="" textlink="">
            <xdr:nvSpPr>
              <xdr:cNvPr id="0" name=""/>
              <xdr:cNvSpPr>
                <a:spLocks noTextEdit="1"/>
              </xdr:cNvSpPr>
            </xdr:nvSpPr>
            <xdr:spPr>
              <a:xfrm>
                <a:off x="13266800" y="918076"/>
                <a:ext cx="1740600" cy="57662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12" name="Audit 1">
                <a:extLst>
                  <a:ext uri="{FF2B5EF4-FFF2-40B4-BE49-F238E27FC236}">
                    <a16:creationId xmlns:a16="http://schemas.microsoft.com/office/drawing/2014/main" id="{C651F2BC-D29F-7A77-BD97-89305DF1D1F0}"/>
                  </a:ext>
                </a:extLst>
              </xdr:cNvPr>
              <xdr:cNvGraphicFramePr/>
            </xdr:nvGraphicFramePr>
            <xdr:xfrm>
              <a:off x="11154626" y="1806520"/>
              <a:ext cx="1160121" cy="476206"/>
            </xdr:xfrm>
            <a:graphic>
              <a:graphicData uri="http://schemas.microsoft.com/office/drawing/2010/slicer">
                <sle:slicer xmlns:sle="http://schemas.microsoft.com/office/drawing/2010/slicer" name="Audit 1"/>
              </a:graphicData>
            </a:graphic>
          </xdr:graphicFrame>
        </mc:Choice>
        <mc:Fallback xmlns="">
          <xdr:sp macro="" textlink="">
            <xdr:nvSpPr>
              <xdr:cNvPr id="0" name=""/>
              <xdr:cNvSpPr>
                <a:spLocks noTextEdit="1"/>
              </xdr:cNvSpPr>
            </xdr:nvSpPr>
            <xdr:spPr>
              <a:xfrm>
                <a:off x="13274056" y="2167132"/>
                <a:ext cx="1740600" cy="57662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11" name="Risiko 1">
                <a:extLst>
                  <a:ext uri="{FF2B5EF4-FFF2-40B4-BE49-F238E27FC236}">
                    <a16:creationId xmlns:a16="http://schemas.microsoft.com/office/drawing/2014/main" id="{C2277B08-E09B-A3B2-0C41-68C03B9D7FC1}"/>
                  </a:ext>
                </a:extLst>
              </xdr:cNvPr>
              <xdr:cNvGraphicFramePr/>
            </xdr:nvGraphicFramePr>
            <xdr:xfrm>
              <a:off x="11149789" y="1290539"/>
              <a:ext cx="1160121" cy="476206"/>
            </xdr:xfrm>
            <a:graphic>
              <a:graphicData uri="http://schemas.microsoft.com/office/drawing/2010/slicer">
                <sle:slicer xmlns:sle="http://schemas.microsoft.com/office/drawing/2010/slicer" name="Risiko 1"/>
              </a:graphicData>
            </a:graphic>
          </xdr:graphicFrame>
        </mc:Choice>
        <mc:Fallback xmlns="">
          <xdr:sp macro="" textlink="">
            <xdr:nvSpPr>
              <xdr:cNvPr id="0" name=""/>
              <xdr:cNvSpPr>
                <a:spLocks noTextEdit="1"/>
              </xdr:cNvSpPr>
            </xdr:nvSpPr>
            <xdr:spPr>
              <a:xfrm>
                <a:off x="13266798" y="1542350"/>
                <a:ext cx="1740600" cy="57662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61" name="Änderungen 1">
                <a:extLst>
                  <a:ext uri="{FF2B5EF4-FFF2-40B4-BE49-F238E27FC236}">
                    <a16:creationId xmlns:a16="http://schemas.microsoft.com/office/drawing/2014/main" id="{A23C0EAB-8D66-2068-B9F5-B44FFB2D9449}"/>
                  </a:ext>
                </a:extLst>
              </xdr:cNvPr>
              <xdr:cNvGraphicFramePr/>
            </xdr:nvGraphicFramePr>
            <xdr:xfrm>
              <a:off x="12352781" y="269790"/>
              <a:ext cx="1160121" cy="476206"/>
            </xdr:xfrm>
            <a:graphic>
              <a:graphicData uri="http://schemas.microsoft.com/office/drawing/2010/slicer">
                <sle:slicer xmlns:sle="http://schemas.microsoft.com/office/drawing/2010/slicer" name="Änderungen 1"/>
              </a:graphicData>
            </a:graphic>
          </xdr:graphicFrame>
        </mc:Choice>
        <mc:Fallback xmlns="">
          <xdr:sp macro="" textlink="">
            <xdr:nvSpPr>
              <xdr:cNvPr id="0" name=""/>
              <xdr:cNvSpPr>
                <a:spLocks noTextEdit="1"/>
              </xdr:cNvSpPr>
            </xdr:nvSpPr>
            <xdr:spPr>
              <a:xfrm>
                <a:off x="15071720" y="306364"/>
                <a:ext cx="1740600" cy="57662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grpSp>
    <xdr:clientData/>
  </xdr:twoCellAnchor>
  <xdr:twoCellAnchor editAs="oneCell">
    <xdr:from>
      <xdr:col>16</xdr:col>
      <xdr:colOff>15618</xdr:colOff>
      <xdr:row>0</xdr:row>
      <xdr:rowOff>64061</xdr:rowOff>
    </xdr:from>
    <xdr:to>
      <xdr:col>17</xdr:col>
      <xdr:colOff>1035831</xdr:colOff>
      <xdr:row>15</xdr:row>
      <xdr:rowOff>140436</xdr:rowOff>
    </xdr:to>
    <xdr:grpSp>
      <xdr:nvGrpSpPr>
        <xdr:cNvPr id="7" name="Gruppieren 6">
          <a:extLst>
            <a:ext uri="{FF2B5EF4-FFF2-40B4-BE49-F238E27FC236}">
              <a16:creationId xmlns:a16="http://schemas.microsoft.com/office/drawing/2014/main" id="{C179734F-5901-7D5E-99B0-AFAD1EE4C9FE}"/>
            </a:ext>
          </a:extLst>
        </xdr:cNvPr>
        <xdr:cNvGrpSpPr/>
      </xdr:nvGrpSpPr>
      <xdr:grpSpPr>
        <a:xfrm>
          <a:off x="20047884" y="64061"/>
          <a:ext cx="2133447" cy="2933875"/>
          <a:chOff x="17019873" y="102534"/>
          <a:chExt cx="1630701" cy="2467710"/>
        </a:xfrm>
      </xdr:grpSpPr>
      <xdr:grpSp>
        <xdr:nvGrpSpPr>
          <xdr:cNvPr id="4" name="Gruppieren 3">
            <a:extLst>
              <a:ext uri="{FF2B5EF4-FFF2-40B4-BE49-F238E27FC236}">
                <a16:creationId xmlns:a16="http://schemas.microsoft.com/office/drawing/2014/main" id="{6EE33BEF-730B-926B-056A-CD906D136F4F}"/>
              </a:ext>
            </a:extLst>
          </xdr:cNvPr>
          <xdr:cNvGrpSpPr/>
        </xdr:nvGrpSpPr>
        <xdr:grpSpPr>
          <a:xfrm>
            <a:off x="17019873" y="102534"/>
            <a:ext cx="1630701" cy="2467710"/>
            <a:chOff x="17034067" y="0"/>
            <a:chExt cx="1605325" cy="2455010"/>
          </a:xfrm>
        </xdr:grpSpPr>
        <xdr:sp macro="" textlink="">
          <xdr:nvSpPr>
            <xdr:cNvPr id="39" name="Rechteck: abgerundete Ecken 38">
              <a:extLst>
                <a:ext uri="{FF2B5EF4-FFF2-40B4-BE49-F238E27FC236}">
                  <a16:creationId xmlns:a16="http://schemas.microsoft.com/office/drawing/2014/main" id="{9E5193CD-E261-5E71-5C37-BC3C74067C1A}"/>
                </a:ext>
              </a:extLst>
            </xdr:cNvPr>
            <xdr:cNvSpPr/>
          </xdr:nvSpPr>
          <xdr:spPr>
            <a:xfrm>
              <a:off x="17034067" y="0"/>
              <a:ext cx="1605325" cy="2455010"/>
            </a:xfrm>
            <a:prstGeom prst="roundRect">
              <a:avLst>
                <a:gd name="adj" fmla="val 6869"/>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l"/>
              <a:r>
                <a:rPr lang="de-CH" sz="1100" b="1">
                  <a:solidFill>
                    <a:sysClr val="windowText" lastClr="000000"/>
                  </a:solidFill>
                </a:rPr>
                <a:t>Filter "HR"</a:t>
              </a:r>
            </a:p>
          </xdr:txBody>
        </xdr:sp>
        <mc:AlternateContent xmlns:mc="http://schemas.openxmlformats.org/markup-compatibility/2006" xmlns:sle15="http://schemas.microsoft.com/office/drawing/2012/slicer">
          <mc:Choice Requires="sle15">
            <xdr:graphicFrame macro="">
              <xdr:nvGraphicFramePr>
                <xdr:cNvPr id="62" name="Personal 1">
                  <a:extLst>
                    <a:ext uri="{FF2B5EF4-FFF2-40B4-BE49-F238E27FC236}">
                      <a16:creationId xmlns:a16="http://schemas.microsoft.com/office/drawing/2014/main" id="{8402489B-EC63-2C01-F153-09BF927D4855}"/>
                    </a:ext>
                  </a:extLst>
                </xdr:cNvPr>
                <xdr:cNvGraphicFramePr/>
              </xdr:nvGraphicFramePr>
              <xdr:xfrm>
                <a:off x="17133491" y="770703"/>
                <a:ext cx="1301726" cy="481986"/>
              </xdr:xfrm>
              <a:graphic>
                <a:graphicData uri="http://schemas.microsoft.com/office/drawing/2010/slicer">
                  <sle:slicer xmlns:sle="http://schemas.microsoft.com/office/drawing/2010/slicer" name="Personal 1"/>
                </a:graphicData>
              </a:graphic>
            </xdr:graphicFrame>
          </mc:Choice>
          <mc:Fallback xmlns="">
            <xdr:sp macro="" textlink="">
              <xdr:nvSpPr>
                <xdr:cNvPr id="0" name=""/>
                <xdr:cNvSpPr>
                  <a:spLocks noTextEdit="1"/>
                </xdr:cNvSpPr>
              </xdr:nvSpPr>
              <xdr:spPr>
                <a:xfrm>
                  <a:off x="19833414" y="985094"/>
                  <a:ext cx="1738659" cy="57600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grpSp>
      <mc:AlternateContent xmlns:mc="http://schemas.openxmlformats.org/markup-compatibility/2006" xmlns:sle15="http://schemas.microsoft.com/office/drawing/2012/slicer">
        <mc:Choice Requires="sle15">
          <xdr:graphicFrame macro="">
            <xdr:nvGraphicFramePr>
              <xdr:cNvPr id="63" name="Schulungen 1">
                <a:extLst>
                  <a:ext uri="{FF2B5EF4-FFF2-40B4-BE49-F238E27FC236}">
                    <a16:creationId xmlns:a16="http://schemas.microsoft.com/office/drawing/2014/main" id="{E187EEAE-F1AC-ECA0-69C2-D4DA415720B6}"/>
                  </a:ext>
                </a:extLst>
              </xdr:cNvPr>
              <xdr:cNvGraphicFramePr/>
            </xdr:nvGraphicFramePr>
            <xdr:xfrm>
              <a:off x="17128074" y="353359"/>
              <a:ext cx="1322303" cy="484479"/>
            </xdr:xfrm>
            <a:graphic>
              <a:graphicData uri="http://schemas.microsoft.com/office/drawing/2010/slicer">
                <sle:slicer xmlns:sle="http://schemas.microsoft.com/office/drawing/2010/slicer" name="Schulungen 1"/>
              </a:graphicData>
            </a:graphic>
          </xdr:graphicFrame>
        </mc:Choice>
        <mc:Fallback xmlns="">
          <xdr:sp macro="" textlink="">
            <xdr:nvSpPr>
              <xdr:cNvPr id="0" name=""/>
              <xdr:cNvSpPr>
                <a:spLocks noTextEdit="1"/>
              </xdr:cNvSpPr>
            </xdr:nvSpPr>
            <xdr:spPr>
              <a:xfrm>
                <a:off x="19842888" y="362268"/>
                <a:ext cx="1738659" cy="57600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grpSp>
    <xdr:clientData/>
  </xdr:twoCellAnchor>
  <xdr:twoCellAnchor editAs="oneCell">
    <xdr:from>
      <xdr:col>19</xdr:col>
      <xdr:colOff>34369</xdr:colOff>
      <xdr:row>0</xdr:row>
      <xdr:rowOff>28689</xdr:rowOff>
    </xdr:from>
    <xdr:to>
      <xdr:col>20</xdr:col>
      <xdr:colOff>1037409</xdr:colOff>
      <xdr:row>15</xdr:row>
      <xdr:rowOff>121656</xdr:rowOff>
    </xdr:to>
    <xdr:grpSp>
      <xdr:nvGrpSpPr>
        <xdr:cNvPr id="8" name="Gruppieren 7">
          <a:extLst>
            <a:ext uri="{FF2B5EF4-FFF2-40B4-BE49-F238E27FC236}">
              <a16:creationId xmlns:a16="http://schemas.microsoft.com/office/drawing/2014/main" id="{CE16E90E-53BB-AA1E-6B76-D88A5381E9DE}"/>
            </a:ext>
          </a:extLst>
        </xdr:cNvPr>
        <xdr:cNvGrpSpPr/>
      </xdr:nvGrpSpPr>
      <xdr:grpSpPr>
        <a:xfrm>
          <a:off x="23406338" y="28689"/>
          <a:ext cx="2116275" cy="2950467"/>
          <a:chOff x="19711764" y="36793"/>
          <a:chExt cx="2823942" cy="2461356"/>
        </a:xfrm>
      </xdr:grpSpPr>
      <xdr:grpSp>
        <xdr:nvGrpSpPr>
          <xdr:cNvPr id="42" name="Gruppieren 41">
            <a:extLst>
              <a:ext uri="{FF2B5EF4-FFF2-40B4-BE49-F238E27FC236}">
                <a16:creationId xmlns:a16="http://schemas.microsoft.com/office/drawing/2014/main" id="{86E445FA-CA93-487F-927C-663CFCE42F50}"/>
              </a:ext>
            </a:extLst>
          </xdr:cNvPr>
          <xdr:cNvGrpSpPr/>
        </xdr:nvGrpSpPr>
        <xdr:grpSpPr>
          <a:xfrm>
            <a:off x="19711764" y="36793"/>
            <a:ext cx="2823942" cy="2461356"/>
            <a:chOff x="11632965" y="0"/>
            <a:chExt cx="1497461" cy="2640188"/>
          </a:xfrm>
        </xdr:grpSpPr>
        <xdr:sp macro="" textlink="">
          <xdr:nvSpPr>
            <xdr:cNvPr id="43" name="Rechteck: abgerundete Ecken 42">
              <a:extLst>
                <a:ext uri="{FF2B5EF4-FFF2-40B4-BE49-F238E27FC236}">
                  <a16:creationId xmlns:a16="http://schemas.microsoft.com/office/drawing/2014/main" id="{0E70ABA2-E1C9-9BD2-DDB2-F4174FE97ED9}"/>
                </a:ext>
              </a:extLst>
            </xdr:cNvPr>
            <xdr:cNvSpPr/>
          </xdr:nvSpPr>
          <xdr:spPr>
            <a:xfrm>
              <a:off x="11632965" y="0"/>
              <a:ext cx="1497461" cy="2640188"/>
            </a:xfrm>
            <a:prstGeom prst="roundRect">
              <a:avLst>
                <a:gd name="adj" fmla="val 6869"/>
              </a:avLst>
            </a:prstGeom>
            <a:solidFill>
              <a:srgbClr val="D3A77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l"/>
              <a:r>
                <a:rPr lang="de-CH" sz="1100" b="1">
                  <a:solidFill>
                    <a:sysClr val="windowText" lastClr="000000"/>
                  </a:solidFill>
                </a:rPr>
                <a:t>Filter "Produktion/SCM"</a:t>
              </a:r>
            </a:p>
          </xdr:txBody>
        </xdr:sp>
      </xdr:grpSp>
      <mc:AlternateContent xmlns:mc="http://schemas.openxmlformats.org/markup-compatibility/2006" xmlns:sle15="http://schemas.microsoft.com/office/drawing/2012/slicer">
        <mc:Choice Requires="sle15">
          <xdr:graphicFrame macro="">
            <xdr:nvGraphicFramePr>
              <xdr:cNvPr id="64" name="Lieferanten-Management 1">
                <a:extLst>
                  <a:ext uri="{FF2B5EF4-FFF2-40B4-BE49-F238E27FC236}">
                    <a16:creationId xmlns:a16="http://schemas.microsoft.com/office/drawing/2014/main" id="{0D754BED-284E-A3D2-E8DC-31CFB0053753}"/>
                  </a:ext>
                </a:extLst>
              </xdr:cNvPr>
              <xdr:cNvGraphicFramePr/>
            </xdr:nvGraphicFramePr>
            <xdr:xfrm>
              <a:off x="19810600" y="280767"/>
              <a:ext cx="2344835" cy="480514"/>
            </xdr:xfrm>
            <a:graphic>
              <a:graphicData uri="http://schemas.microsoft.com/office/drawing/2010/slicer">
                <sle:slicer xmlns:sle="http://schemas.microsoft.com/office/drawing/2010/slicer" name="Lieferanten-Management 1"/>
              </a:graphicData>
            </a:graphic>
          </xdr:graphicFrame>
        </mc:Choice>
        <mc:Fallback xmlns="">
          <xdr:sp macro="" textlink="">
            <xdr:nvSpPr>
              <xdr:cNvPr id="0" name=""/>
              <xdr:cNvSpPr>
                <a:spLocks noTextEdit="1"/>
              </xdr:cNvSpPr>
            </xdr:nvSpPr>
            <xdr:spPr>
              <a:xfrm>
                <a:off x="23078937" y="321145"/>
                <a:ext cx="1742400" cy="57600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65" name="Lieferanten-Reklamationen 1">
                <a:extLst>
                  <a:ext uri="{FF2B5EF4-FFF2-40B4-BE49-F238E27FC236}">
                    <a16:creationId xmlns:a16="http://schemas.microsoft.com/office/drawing/2014/main" id="{18A3E2B7-957D-CB53-5625-4662C304EB53}"/>
                  </a:ext>
                </a:extLst>
              </xdr:cNvPr>
              <xdr:cNvGraphicFramePr/>
            </xdr:nvGraphicFramePr>
            <xdr:xfrm>
              <a:off x="19805423" y="790980"/>
              <a:ext cx="2344835" cy="480514"/>
            </xdr:xfrm>
            <a:graphic>
              <a:graphicData uri="http://schemas.microsoft.com/office/drawing/2010/slicer">
                <sle:slicer xmlns:sle="http://schemas.microsoft.com/office/drawing/2010/slicer" name="Lieferanten-Reklamationen 1"/>
              </a:graphicData>
            </a:graphic>
          </xdr:graphicFrame>
        </mc:Choice>
        <mc:Fallback xmlns="">
          <xdr:sp macro="" textlink="">
            <xdr:nvSpPr>
              <xdr:cNvPr id="0" name=""/>
              <xdr:cNvSpPr>
                <a:spLocks noTextEdit="1"/>
              </xdr:cNvSpPr>
            </xdr:nvSpPr>
            <xdr:spPr>
              <a:xfrm>
                <a:off x="23075090" y="932745"/>
                <a:ext cx="1742400" cy="57600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66" name="Prüfmittel 1">
                <a:extLst>
                  <a:ext uri="{FF2B5EF4-FFF2-40B4-BE49-F238E27FC236}">
                    <a16:creationId xmlns:a16="http://schemas.microsoft.com/office/drawing/2014/main" id="{4A586062-F413-49C8-FB83-A8872CF3C069}"/>
                  </a:ext>
                </a:extLst>
              </xdr:cNvPr>
              <xdr:cNvGraphicFramePr/>
            </xdr:nvGraphicFramePr>
            <xdr:xfrm>
              <a:off x="19803774" y="1279443"/>
              <a:ext cx="2344835" cy="480514"/>
            </xdr:xfrm>
            <a:graphic>
              <a:graphicData uri="http://schemas.microsoft.com/office/drawing/2010/slicer">
                <sle:slicer xmlns:sle="http://schemas.microsoft.com/office/drawing/2010/slicer" name="Prüfmittel 1"/>
              </a:graphicData>
            </a:graphic>
          </xdr:graphicFrame>
        </mc:Choice>
        <mc:Fallback xmlns="">
          <xdr:sp macro="" textlink="">
            <xdr:nvSpPr>
              <xdr:cNvPr id="0" name=""/>
              <xdr:cNvSpPr>
                <a:spLocks noTextEdit="1"/>
              </xdr:cNvSpPr>
            </xdr:nvSpPr>
            <xdr:spPr>
              <a:xfrm>
                <a:off x="23073865" y="1518274"/>
                <a:ext cx="1742400" cy="57600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67" name="Instandhaltung 1">
                <a:extLst>
                  <a:ext uri="{FF2B5EF4-FFF2-40B4-BE49-F238E27FC236}">
                    <a16:creationId xmlns:a16="http://schemas.microsoft.com/office/drawing/2014/main" id="{1BFDCD19-4C3B-50D0-CF4C-1D258AFBCF10}"/>
                  </a:ext>
                </a:extLst>
              </xdr:cNvPr>
              <xdr:cNvGraphicFramePr/>
            </xdr:nvGraphicFramePr>
            <xdr:xfrm>
              <a:off x="19814533" y="1790530"/>
              <a:ext cx="2344835" cy="480514"/>
            </xdr:xfrm>
            <a:graphic>
              <a:graphicData uri="http://schemas.microsoft.com/office/drawing/2010/slicer">
                <sle:slicer xmlns:sle="http://schemas.microsoft.com/office/drawing/2010/slicer" name="Instandhaltung 1"/>
              </a:graphicData>
            </a:graphic>
          </xdr:graphicFrame>
        </mc:Choice>
        <mc:Fallback xmlns="">
          <xdr:sp macro="" textlink="">
            <xdr:nvSpPr>
              <xdr:cNvPr id="0" name=""/>
              <xdr:cNvSpPr>
                <a:spLocks noTextEdit="1"/>
              </xdr:cNvSpPr>
            </xdr:nvSpPr>
            <xdr:spPr>
              <a:xfrm>
                <a:off x="23081860" y="2130922"/>
                <a:ext cx="1742400" cy="57600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grpSp>
    <xdr:clientData/>
  </xdr:twoCellAnchor>
  <xdr:twoCellAnchor editAs="oneCell">
    <xdr:from>
      <xdr:col>24</xdr:col>
      <xdr:colOff>15955</xdr:colOff>
      <xdr:row>0</xdr:row>
      <xdr:rowOff>49951</xdr:rowOff>
    </xdr:from>
    <xdr:to>
      <xdr:col>25</xdr:col>
      <xdr:colOff>1036632</xdr:colOff>
      <xdr:row>15</xdr:row>
      <xdr:rowOff>141034</xdr:rowOff>
    </xdr:to>
    <xdr:grpSp>
      <xdr:nvGrpSpPr>
        <xdr:cNvPr id="15" name="Gruppieren 14">
          <a:extLst>
            <a:ext uri="{FF2B5EF4-FFF2-40B4-BE49-F238E27FC236}">
              <a16:creationId xmlns:a16="http://schemas.microsoft.com/office/drawing/2014/main" id="{CF75B758-C092-A611-F5FA-674069B3DE90}"/>
            </a:ext>
          </a:extLst>
        </xdr:cNvPr>
        <xdr:cNvGrpSpPr/>
      </xdr:nvGrpSpPr>
      <xdr:grpSpPr>
        <a:xfrm>
          <a:off x="28954096" y="49951"/>
          <a:ext cx="2133911" cy="2948583"/>
          <a:chOff x="27099955" y="49306"/>
          <a:chExt cx="1833167" cy="2445607"/>
        </a:xfrm>
      </xdr:grpSpPr>
      <xdr:grpSp>
        <xdr:nvGrpSpPr>
          <xdr:cNvPr id="48" name="Gruppieren 47">
            <a:extLst>
              <a:ext uri="{FF2B5EF4-FFF2-40B4-BE49-F238E27FC236}">
                <a16:creationId xmlns:a16="http://schemas.microsoft.com/office/drawing/2014/main" id="{C283B810-DC48-49D4-B4A0-85DE3F1B89EC}"/>
              </a:ext>
            </a:extLst>
          </xdr:cNvPr>
          <xdr:cNvGrpSpPr/>
        </xdr:nvGrpSpPr>
        <xdr:grpSpPr>
          <a:xfrm>
            <a:off x="27099955" y="49306"/>
            <a:ext cx="1833167" cy="2445607"/>
            <a:chOff x="13613899" y="0"/>
            <a:chExt cx="1702533" cy="2640188"/>
          </a:xfrm>
        </xdr:grpSpPr>
        <xdr:sp macro="" textlink="">
          <xdr:nvSpPr>
            <xdr:cNvPr id="49" name="Rechteck: abgerundete Ecken 48">
              <a:extLst>
                <a:ext uri="{FF2B5EF4-FFF2-40B4-BE49-F238E27FC236}">
                  <a16:creationId xmlns:a16="http://schemas.microsoft.com/office/drawing/2014/main" id="{1DA6F8C1-9310-7ACC-0EE3-ADEFB6481367}"/>
                </a:ext>
              </a:extLst>
            </xdr:cNvPr>
            <xdr:cNvSpPr/>
          </xdr:nvSpPr>
          <xdr:spPr>
            <a:xfrm>
              <a:off x="13613899" y="0"/>
              <a:ext cx="1702533" cy="2640188"/>
            </a:xfrm>
            <a:prstGeom prst="roundRect">
              <a:avLst>
                <a:gd name="adj" fmla="val 6869"/>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l"/>
              <a:r>
                <a:rPr lang="de-CH" sz="1100" b="1">
                  <a:solidFill>
                    <a:sysClr val="windowText" lastClr="000000"/>
                  </a:solidFill>
                </a:rPr>
                <a:t>Filter "Qualitätsprüfung"</a:t>
              </a:r>
            </a:p>
          </xdr:txBody>
        </xdr:sp>
      </xdr:grpSp>
      <mc:AlternateContent xmlns:mc="http://schemas.openxmlformats.org/markup-compatibility/2006" xmlns:sle15="http://schemas.microsoft.com/office/drawing/2012/slicer">
        <mc:Choice Requires="sle15">
          <xdr:graphicFrame macro="">
            <xdr:nvGraphicFramePr>
              <xdr:cNvPr id="68" name="Prüfplanung 1">
                <a:extLst>
                  <a:ext uri="{FF2B5EF4-FFF2-40B4-BE49-F238E27FC236}">
                    <a16:creationId xmlns:a16="http://schemas.microsoft.com/office/drawing/2014/main" id="{6B618D65-8359-48C2-BF23-C284572206CA}"/>
                  </a:ext>
                </a:extLst>
              </xdr:cNvPr>
              <xdr:cNvGraphicFramePr/>
            </xdr:nvGraphicFramePr>
            <xdr:xfrm>
              <a:off x="27171874" y="316826"/>
              <a:ext cx="1499864" cy="477745"/>
            </xdr:xfrm>
            <a:graphic>
              <a:graphicData uri="http://schemas.microsoft.com/office/drawing/2010/slicer">
                <sle:slicer xmlns:sle="http://schemas.microsoft.com/office/drawing/2010/slicer" name="Prüfplanung 1"/>
              </a:graphicData>
            </a:graphic>
          </xdr:graphicFrame>
        </mc:Choice>
        <mc:Fallback xmlns="">
          <xdr:sp macro="" textlink="">
            <xdr:nvSpPr>
              <xdr:cNvPr id="0" name=""/>
              <xdr:cNvSpPr>
                <a:spLocks noTextEdit="1"/>
              </xdr:cNvSpPr>
            </xdr:nvSpPr>
            <xdr:spPr>
              <a:xfrm>
                <a:off x="28546972" y="372491"/>
                <a:ext cx="1731315" cy="57600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69" name="Prüfdurchführung 1">
                <a:extLst>
                  <a:ext uri="{FF2B5EF4-FFF2-40B4-BE49-F238E27FC236}">
                    <a16:creationId xmlns:a16="http://schemas.microsoft.com/office/drawing/2014/main" id="{0C1C6B92-56BA-38C7-2E8B-DF2F1C953863}"/>
                  </a:ext>
                </a:extLst>
              </xdr:cNvPr>
              <xdr:cNvGraphicFramePr/>
            </xdr:nvGraphicFramePr>
            <xdr:xfrm>
              <a:off x="27169426" y="821941"/>
              <a:ext cx="1499864" cy="477745"/>
            </xdr:xfrm>
            <a:graphic>
              <a:graphicData uri="http://schemas.microsoft.com/office/drawing/2010/slicer">
                <sle:slicer xmlns:sle="http://schemas.microsoft.com/office/drawing/2010/slicer" name="Prüfdurchführung 1"/>
              </a:graphicData>
            </a:graphic>
          </xdr:graphicFrame>
        </mc:Choice>
        <mc:Fallback xmlns="">
          <xdr:sp macro="" textlink="">
            <xdr:nvSpPr>
              <xdr:cNvPr id="0" name=""/>
              <xdr:cNvSpPr>
                <a:spLocks noTextEdit="1"/>
              </xdr:cNvSpPr>
            </xdr:nvSpPr>
            <xdr:spPr>
              <a:xfrm>
                <a:off x="28544146" y="981490"/>
                <a:ext cx="1731315" cy="576000"/>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grpSp>
    <xdr:clientData/>
  </xdr:twoCellAnchor>
  <xdr:twoCellAnchor editAs="oneCell">
    <xdr:from>
      <xdr:col>27</xdr:col>
      <xdr:colOff>5835</xdr:colOff>
      <xdr:row>0</xdr:row>
      <xdr:rowOff>67375</xdr:rowOff>
    </xdr:from>
    <xdr:to>
      <xdr:col>29</xdr:col>
      <xdr:colOff>11902</xdr:colOff>
      <xdr:row>15</xdr:row>
      <xdr:rowOff>153275</xdr:rowOff>
    </xdr:to>
    <xdr:grpSp>
      <xdr:nvGrpSpPr>
        <xdr:cNvPr id="16" name="Gruppieren 15">
          <a:extLst>
            <a:ext uri="{FF2B5EF4-FFF2-40B4-BE49-F238E27FC236}">
              <a16:creationId xmlns:a16="http://schemas.microsoft.com/office/drawing/2014/main" id="{D088ECA3-B03A-3B66-8D45-7986BEE1ABBC}"/>
            </a:ext>
          </a:extLst>
        </xdr:cNvPr>
        <xdr:cNvGrpSpPr/>
      </xdr:nvGrpSpPr>
      <xdr:grpSpPr>
        <a:xfrm>
          <a:off x="32283679" y="67375"/>
          <a:ext cx="2232536" cy="2943400"/>
          <a:chOff x="31073911" y="53975"/>
          <a:chExt cx="2943393" cy="2451835"/>
        </a:xfrm>
      </xdr:grpSpPr>
      <xdr:grpSp>
        <xdr:nvGrpSpPr>
          <xdr:cNvPr id="52" name="Gruppieren 51">
            <a:extLst>
              <a:ext uri="{FF2B5EF4-FFF2-40B4-BE49-F238E27FC236}">
                <a16:creationId xmlns:a16="http://schemas.microsoft.com/office/drawing/2014/main" id="{1B463C1B-0BD1-47CC-9A56-6EBC766AD307}"/>
              </a:ext>
            </a:extLst>
          </xdr:cNvPr>
          <xdr:cNvGrpSpPr/>
        </xdr:nvGrpSpPr>
        <xdr:grpSpPr>
          <a:xfrm>
            <a:off x="31073911" y="53975"/>
            <a:ext cx="2943393" cy="2451835"/>
            <a:chOff x="15577293" y="0"/>
            <a:chExt cx="1520439" cy="2640188"/>
          </a:xfrm>
        </xdr:grpSpPr>
        <xdr:sp macro="" textlink="">
          <xdr:nvSpPr>
            <xdr:cNvPr id="53" name="Rechteck: abgerundete Ecken 52">
              <a:extLst>
                <a:ext uri="{FF2B5EF4-FFF2-40B4-BE49-F238E27FC236}">
                  <a16:creationId xmlns:a16="http://schemas.microsoft.com/office/drawing/2014/main" id="{EB42807E-046D-A4E9-420D-C05323432E90}"/>
                </a:ext>
              </a:extLst>
            </xdr:cNvPr>
            <xdr:cNvSpPr/>
          </xdr:nvSpPr>
          <xdr:spPr>
            <a:xfrm>
              <a:off x="15577293" y="0"/>
              <a:ext cx="1520439" cy="2640188"/>
            </a:xfrm>
            <a:prstGeom prst="roundRect">
              <a:avLst>
                <a:gd name="adj" fmla="val 68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l"/>
              <a:r>
                <a:rPr lang="de-CH" sz="1100" b="1">
                  <a:solidFill>
                    <a:schemeClr val="bg1"/>
                  </a:solidFill>
                </a:rPr>
                <a:t>Filter "ALM/Design Control"</a:t>
              </a:r>
            </a:p>
          </xdr:txBody>
        </xdr:sp>
      </xdr:grpSp>
      <mc:AlternateContent xmlns:mc="http://schemas.openxmlformats.org/markup-compatibility/2006" xmlns:sle15="http://schemas.microsoft.com/office/drawing/2012/slicer">
        <mc:Choice Requires="sle15">
          <xdr:graphicFrame macro="">
            <xdr:nvGraphicFramePr>
              <xdr:cNvPr id="70" name="Projektmanagment 1">
                <a:extLst>
                  <a:ext uri="{FF2B5EF4-FFF2-40B4-BE49-F238E27FC236}">
                    <a16:creationId xmlns:a16="http://schemas.microsoft.com/office/drawing/2014/main" id="{B6786C81-EEBC-F3A4-3117-017C33A8F0D6}"/>
                  </a:ext>
                </a:extLst>
              </xdr:cNvPr>
              <xdr:cNvGraphicFramePr/>
            </xdr:nvGraphicFramePr>
            <xdr:xfrm>
              <a:off x="31186532" y="315807"/>
              <a:ext cx="2328769" cy="477743"/>
            </xdr:xfrm>
            <a:graphic>
              <a:graphicData uri="http://schemas.microsoft.com/office/drawing/2010/slicer">
                <sle:slicer xmlns:sle="http://schemas.microsoft.com/office/drawing/2010/slicer" name="Projektmanagment 1"/>
              </a:graphicData>
            </a:graphic>
          </xdr:graphicFrame>
        </mc:Choice>
        <mc:Fallback xmlns="">
          <xdr:sp macro="" textlink="">
            <xdr:nvSpPr>
              <xdr:cNvPr id="0" name=""/>
              <xdr:cNvSpPr>
                <a:spLocks noTextEdit="1"/>
              </xdr:cNvSpPr>
            </xdr:nvSpPr>
            <xdr:spPr>
              <a:xfrm>
                <a:off x="31824015" y="381701"/>
                <a:ext cx="1738089" cy="57352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71" name="Requirements Engineering 1">
                <a:extLst>
                  <a:ext uri="{FF2B5EF4-FFF2-40B4-BE49-F238E27FC236}">
                    <a16:creationId xmlns:a16="http://schemas.microsoft.com/office/drawing/2014/main" id="{BC2F07A6-5D8B-BA08-D2A5-62D8361188A5}"/>
                  </a:ext>
                </a:extLst>
              </xdr:cNvPr>
              <xdr:cNvGraphicFramePr/>
            </xdr:nvGraphicFramePr>
            <xdr:xfrm>
              <a:off x="31186906" y="815668"/>
              <a:ext cx="2328769" cy="477743"/>
            </xdr:xfrm>
            <a:graphic>
              <a:graphicData uri="http://schemas.microsoft.com/office/drawing/2010/slicer">
                <sle:slicer xmlns:sle="http://schemas.microsoft.com/office/drawing/2010/slicer" name="Requirements Engineering 1"/>
              </a:graphicData>
            </a:graphic>
          </xdr:graphicFrame>
        </mc:Choice>
        <mc:Fallback xmlns="">
          <xdr:sp macro="" textlink="">
            <xdr:nvSpPr>
              <xdr:cNvPr id="0" name=""/>
              <xdr:cNvSpPr>
                <a:spLocks noTextEdit="1"/>
              </xdr:cNvSpPr>
            </xdr:nvSpPr>
            <xdr:spPr>
              <a:xfrm>
                <a:off x="31824294" y="981779"/>
                <a:ext cx="1738089" cy="57352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72" name="V&amp;V (DHF) 1">
                <a:extLst>
                  <a:ext uri="{FF2B5EF4-FFF2-40B4-BE49-F238E27FC236}">
                    <a16:creationId xmlns:a16="http://schemas.microsoft.com/office/drawing/2014/main" id="{3C9AD0F0-0788-FC27-4AE1-51C1FBE80402}"/>
                  </a:ext>
                </a:extLst>
              </xdr:cNvPr>
              <xdr:cNvGraphicFramePr/>
            </xdr:nvGraphicFramePr>
            <xdr:xfrm>
              <a:off x="31187897" y="1310104"/>
              <a:ext cx="2328769" cy="477743"/>
            </xdr:xfrm>
            <a:graphic>
              <a:graphicData uri="http://schemas.microsoft.com/office/drawing/2010/slicer">
                <sle:slicer xmlns:sle="http://schemas.microsoft.com/office/drawing/2010/slicer" name="V&amp;V (DHF) 1"/>
              </a:graphicData>
            </a:graphic>
          </xdr:graphicFrame>
        </mc:Choice>
        <mc:Fallback xmlns="">
          <xdr:sp macro="" textlink="">
            <xdr:nvSpPr>
              <xdr:cNvPr id="0" name=""/>
              <xdr:cNvSpPr>
                <a:spLocks noTextEdit="1"/>
              </xdr:cNvSpPr>
            </xdr:nvSpPr>
            <xdr:spPr>
              <a:xfrm>
                <a:off x="31825034" y="1575344"/>
                <a:ext cx="1738089" cy="57352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73" name="Risk Management 1">
                <a:extLst>
                  <a:ext uri="{FF2B5EF4-FFF2-40B4-BE49-F238E27FC236}">
                    <a16:creationId xmlns:a16="http://schemas.microsoft.com/office/drawing/2014/main" id="{D20A96B0-569F-1E78-C96E-B8A1541DA476}"/>
                  </a:ext>
                </a:extLst>
              </xdr:cNvPr>
              <xdr:cNvGraphicFramePr/>
            </xdr:nvGraphicFramePr>
            <xdr:xfrm>
              <a:off x="31181737" y="1821663"/>
              <a:ext cx="2328769" cy="477743"/>
            </xdr:xfrm>
            <a:graphic>
              <a:graphicData uri="http://schemas.microsoft.com/office/drawing/2010/slicer">
                <sle:slicer xmlns:sle="http://schemas.microsoft.com/office/drawing/2010/slicer" name="Risk Management 1"/>
              </a:graphicData>
            </a:graphic>
          </xdr:graphicFrame>
        </mc:Choice>
        <mc:Fallback xmlns="">
          <xdr:sp macro="" textlink="">
            <xdr:nvSpPr>
              <xdr:cNvPr id="0" name=""/>
              <xdr:cNvSpPr>
                <a:spLocks noTextEdit="1"/>
              </xdr:cNvSpPr>
            </xdr:nvSpPr>
            <xdr:spPr>
              <a:xfrm>
                <a:off x="31820437" y="2189464"/>
                <a:ext cx="1738089" cy="57352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grpSp>
    <xdr:clientData/>
  </xdr:twoCellAnchor>
  <xdr:twoCellAnchor editAs="oneCell">
    <xdr:from>
      <xdr:col>6</xdr:col>
      <xdr:colOff>0</xdr:colOff>
      <xdr:row>0</xdr:row>
      <xdr:rowOff>37353</xdr:rowOff>
    </xdr:from>
    <xdr:to>
      <xdr:col>8</xdr:col>
      <xdr:colOff>0</xdr:colOff>
      <xdr:row>15</xdr:row>
      <xdr:rowOff>143611</xdr:rowOff>
    </xdr:to>
    <xdr:grpSp>
      <xdr:nvGrpSpPr>
        <xdr:cNvPr id="29" name="Gruppieren 28">
          <a:extLst>
            <a:ext uri="{FF2B5EF4-FFF2-40B4-BE49-F238E27FC236}">
              <a16:creationId xmlns:a16="http://schemas.microsoft.com/office/drawing/2014/main" id="{68C10267-819F-32C2-CC2C-FDFAFA81FE29}"/>
            </a:ext>
          </a:extLst>
        </xdr:cNvPr>
        <xdr:cNvGrpSpPr/>
      </xdr:nvGrpSpPr>
      <xdr:grpSpPr>
        <a:xfrm>
          <a:off x="8899923" y="37353"/>
          <a:ext cx="2226468" cy="2963758"/>
          <a:chOff x="9525000" y="37353"/>
          <a:chExt cx="2143125" cy="2960583"/>
        </a:xfrm>
      </xdr:grpSpPr>
      <xdr:sp macro="" textlink="">
        <xdr:nvSpPr>
          <xdr:cNvPr id="28" name="Rechteck: abgerundete Ecken 27">
            <a:extLst>
              <a:ext uri="{FF2B5EF4-FFF2-40B4-BE49-F238E27FC236}">
                <a16:creationId xmlns:a16="http://schemas.microsoft.com/office/drawing/2014/main" id="{2C270827-DE5F-BE6C-20D4-330AA6E502D6}"/>
              </a:ext>
            </a:extLst>
          </xdr:cNvPr>
          <xdr:cNvSpPr/>
        </xdr:nvSpPr>
        <xdr:spPr>
          <a:xfrm>
            <a:off x="9525000" y="37353"/>
            <a:ext cx="2143125" cy="2960583"/>
          </a:xfrm>
          <a:prstGeom prst="round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de-CH" sz="1100" b="1">
                <a:solidFill>
                  <a:sysClr val="windowText" lastClr="000000"/>
                </a:solidFill>
              </a:rPr>
              <a:t>Filter "QMS"</a:t>
            </a:r>
          </a:p>
        </xdr:txBody>
      </xdr:sp>
      <mc:AlternateContent xmlns:mc="http://schemas.openxmlformats.org/markup-compatibility/2006" xmlns:sle15="http://schemas.microsoft.com/office/drawing/2012/slicer">
        <mc:Choice Requires="sle15">
          <xdr:graphicFrame macro="">
            <xdr:nvGraphicFramePr>
              <xdr:cNvPr id="23" name="DMS 1">
                <a:extLst>
                  <a:ext uri="{FF2B5EF4-FFF2-40B4-BE49-F238E27FC236}">
                    <a16:creationId xmlns:a16="http://schemas.microsoft.com/office/drawing/2014/main" id="{3665125A-BD64-9FE6-49E9-E1ED43E73B0B}"/>
                  </a:ext>
                </a:extLst>
              </xdr:cNvPr>
              <xdr:cNvGraphicFramePr/>
            </xdr:nvGraphicFramePr>
            <xdr:xfrm>
              <a:off x="9696456" y="380632"/>
              <a:ext cx="1724825" cy="585525"/>
            </xdr:xfrm>
            <a:graphic>
              <a:graphicData uri="http://schemas.microsoft.com/office/drawing/2010/slicer">
                <sle:slicer xmlns:sle="http://schemas.microsoft.com/office/drawing/2010/slicer" name="DMS 1"/>
              </a:graphicData>
            </a:graphic>
          </xdr:graphicFrame>
        </mc:Choice>
        <mc:Fallback xmlns="">
          <xdr:sp macro="" textlink="">
            <xdr:nvSpPr>
              <xdr:cNvPr id="0" name=""/>
              <xdr:cNvSpPr>
                <a:spLocks noTextEdit="1"/>
              </xdr:cNvSpPr>
            </xdr:nvSpPr>
            <xdr:spPr>
              <a:xfrm>
                <a:off x="8903468" y="381000"/>
                <a:ext cx="1732491" cy="586153"/>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24" name="QMS Vorlagen 1">
                <a:extLst>
                  <a:ext uri="{FF2B5EF4-FFF2-40B4-BE49-F238E27FC236}">
                    <a16:creationId xmlns:a16="http://schemas.microsoft.com/office/drawing/2014/main" id="{6EE0C1A4-B0A7-CC21-0665-E99FBD2BFA90}"/>
                  </a:ext>
                </a:extLst>
              </xdr:cNvPr>
              <xdr:cNvGraphicFramePr/>
            </xdr:nvGraphicFramePr>
            <xdr:xfrm>
              <a:off x="9696456" y="1130353"/>
              <a:ext cx="1728000" cy="582350"/>
            </xdr:xfrm>
            <a:graphic>
              <a:graphicData uri="http://schemas.microsoft.com/office/drawing/2010/slicer">
                <sle:slicer xmlns:sle="http://schemas.microsoft.com/office/drawing/2010/slicer" name="QMS Vorlagen 1"/>
              </a:graphicData>
            </a:graphic>
          </xdr:graphicFrame>
        </mc:Choice>
        <mc:Fallback xmlns="">
          <xdr:sp macro="" textlink="">
            <xdr:nvSpPr>
              <xdr:cNvPr id="0" name=""/>
              <xdr:cNvSpPr>
                <a:spLocks noTextEdit="1"/>
              </xdr:cNvSpPr>
            </xdr:nvSpPr>
            <xdr:spPr>
              <a:xfrm>
                <a:off x="8903468" y="1131525"/>
                <a:ext cx="1735680" cy="58297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mc:AlternateContent xmlns:mc="http://schemas.openxmlformats.org/markup-compatibility/2006" xmlns:sle15="http://schemas.microsoft.com/office/drawing/2012/slicer">
        <mc:Choice Requires="sle15">
          <xdr:graphicFrame macro="">
            <xdr:nvGraphicFramePr>
              <xdr:cNvPr id="25" name="Prozessvisualisierung 1">
                <a:extLst>
                  <a:ext uri="{FF2B5EF4-FFF2-40B4-BE49-F238E27FC236}">
                    <a16:creationId xmlns:a16="http://schemas.microsoft.com/office/drawing/2014/main" id="{2A02C93C-2BA2-F6B6-8017-96B8BBF379C6}"/>
                  </a:ext>
                </a:extLst>
              </xdr:cNvPr>
              <xdr:cNvGraphicFramePr/>
            </xdr:nvGraphicFramePr>
            <xdr:xfrm>
              <a:off x="9696456" y="1904237"/>
              <a:ext cx="1728000" cy="569650"/>
            </xdr:xfrm>
            <a:graphic>
              <a:graphicData uri="http://schemas.microsoft.com/office/drawing/2010/slicer">
                <sle:slicer xmlns:sle="http://schemas.microsoft.com/office/drawing/2010/slicer" name="Prozessvisualisierung 1"/>
              </a:graphicData>
            </a:graphic>
          </xdr:graphicFrame>
        </mc:Choice>
        <mc:Fallback xmlns="">
          <xdr:sp macro="" textlink="">
            <xdr:nvSpPr>
              <xdr:cNvPr id="0" name=""/>
              <xdr:cNvSpPr>
                <a:spLocks noTextEdit="1"/>
              </xdr:cNvSpPr>
            </xdr:nvSpPr>
            <xdr:spPr>
              <a:xfrm>
                <a:off x="8903468" y="1906239"/>
                <a:ext cx="1735680" cy="570261"/>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eklamationen1" xr10:uid="{70B32609-5580-44F0-8319-A019D1270C95}" sourceName="Reklamationen">
  <extLst>
    <x:ext xmlns:x15="http://schemas.microsoft.com/office/spreadsheetml/2010/11/main" uri="{2F2917AC-EB37-4324-AD4E-5DD8C200BD13}">
      <x15:tableSlicerCache tableId="3" column="12"/>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üfmittel1" xr10:uid="{DE230C1E-B9E4-4F46-961B-5ED05105F0D7}" sourceName="Prüfmittel">
  <extLst>
    <x:ext xmlns:x15="http://schemas.microsoft.com/office/spreadsheetml/2010/11/main" uri="{2F2917AC-EB37-4324-AD4E-5DD8C200BD13}">
      <x15:tableSlicerCache tableId="3" column="23"/>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Instandhaltung1" xr10:uid="{4B6B12BE-3577-4DE1-A575-39BCA178453B}" sourceName="Instandhaltung">
  <extLst>
    <x:ext xmlns:x15="http://schemas.microsoft.com/office/spreadsheetml/2010/11/main" uri="{2F2917AC-EB37-4324-AD4E-5DD8C200BD13}">
      <x15:tableSlicerCache tableId="3" column="24"/>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üfplanung1" xr10:uid="{42575A19-D016-403E-A038-A8D82A9BD4E1}" sourceName="Prüfplanung">
  <extLst>
    <x:ext xmlns:x15="http://schemas.microsoft.com/office/spreadsheetml/2010/11/main" uri="{2F2917AC-EB37-4324-AD4E-5DD8C200BD13}">
      <x15:tableSlicerCache tableId="3" column="27"/>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üfdurchführung1" xr10:uid="{92A70262-69F7-4E0A-878D-CB77338B27C5}" sourceName="Prüfdurchführung">
  <extLst>
    <x:ext xmlns:x15="http://schemas.microsoft.com/office/spreadsheetml/2010/11/main" uri="{2F2917AC-EB37-4324-AD4E-5DD8C200BD13}">
      <x15:tableSlicerCache tableId="3" column="28"/>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ojektmanagment1" xr10:uid="{E2F23654-4CBF-45AE-8CE9-73C71C473B51}" sourceName="Projektmanagment">
  <extLst>
    <x:ext xmlns:x15="http://schemas.microsoft.com/office/spreadsheetml/2010/11/main" uri="{2F2917AC-EB37-4324-AD4E-5DD8C200BD13}">
      <x15:tableSlicerCache tableId="3" column="30"/>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equirements_Engineering1" xr10:uid="{74CC5C6C-3F11-425F-91BB-AF20A8417E15}" sourceName="Requirements Engineering">
  <extLst>
    <x:ext xmlns:x15="http://schemas.microsoft.com/office/spreadsheetml/2010/11/main" uri="{2F2917AC-EB37-4324-AD4E-5DD8C200BD13}">
      <x15:tableSlicerCache tableId="3" column="31"/>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V_V__DHF1" xr10:uid="{4FD8A085-32D0-4A1D-8E9D-DFC08B37F283}" sourceName="V&amp;V (DHF)">
  <extLst>
    <x:ext xmlns:x15="http://schemas.microsoft.com/office/spreadsheetml/2010/11/main" uri="{2F2917AC-EB37-4324-AD4E-5DD8C200BD13}">
      <x15:tableSlicerCache tableId="3" column="6"/>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isk_Management1" xr10:uid="{1C5A3B03-84AB-454D-8444-D79E72C284C6}" sourceName="Risk Management">
  <extLst>
    <x:ext xmlns:x15="http://schemas.microsoft.com/office/spreadsheetml/2010/11/main" uri="{2F2917AC-EB37-4324-AD4E-5DD8C200BD13}">
      <x15:tableSlicerCache tableId="3" column="35"/>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DMS1" xr10:uid="{03E75F94-DF43-47B8-94B3-FF9E50D29381}" sourceName="DMS">
  <extLst>
    <x:ext xmlns:x15="http://schemas.microsoft.com/office/spreadsheetml/2010/11/main" uri="{2F2917AC-EB37-4324-AD4E-5DD8C200BD13}">
      <x15:tableSlicerCache tableId="3" column="8"/>
    </x:ext>
  </extLst>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QMS_Vorlagen1" xr10:uid="{19BD445F-F098-40AF-B6CB-2546754576AD}" sourceName="QMS Vorlagen">
  <extLst>
    <x:ext xmlns:x15="http://schemas.microsoft.com/office/spreadsheetml/2010/11/main" uri="{2F2917AC-EB37-4324-AD4E-5DD8C200BD13}">
      <x15:tableSlicerCache tableId="3" column="9"/>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CAPA1" xr10:uid="{60A99D33-EBB7-45DE-BDE2-B01A4F9AC44C}" sourceName="CAPA">
  <extLst>
    <x:ext xmlns:x15="http://schemas.microsoft.com/office/spreadsheetml/2010/11/main" uri="{2F2917AC-EB37-4324-AD4E-5DD8C200BD13}">
      <x15:tableSlicerCache tableId="3" column="13"/>
    </x:ext>
  </extLst>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ozessvisualisierung1" xr10:uid="{DA10412F-CCE7-4E42-9940-12EADB8F4424}" sourceName="Prozessvisualisierung">
  <extLst>
    <x:ext xmlns:x15="http://schemas.microsoft.com/office/spreadsheetml/2010/11/main" uri="{2F2917AC-EB37-4324-AD4E-5DD8C200BD13}">
      <x15:tableSlicerCache tableId="3"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isiko1" xr10:uid="{387C90C7-B980-4C17-9F05-4528B3E19ACB}" sourceName="Risiko">
  <extLst>
    <x:ext xmlns:x15="http://schemas.microsoft.com/office/spreadsheetml/2010/11/main" uri="{2F2917AC-EB37-4324-AD4E-5DD8C200BD13}">
      <x15:tableSlicerCache tableId="3" column="1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udit1" xr10:uid="{8DA5183B-53A3-44A2-9F5F-CF50E16336CA}" sourceName="Audit">
  <extLst>
    <x:ext xmlns:x15="http://schemas.microsoft.com/office/spreadsheetml/2010/11/main" uri="{2F2917AC-EB37-4324-AD4E-5DD8C200BD13}">
      <x15:tableSlicerCache tableId="3" column="15"/>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Änderungen1" xr10:uid="{D9E41369-5357-4AB3-8152-2E56F3BC8097}" sourceName="Änderungen">
  <extLst>
    <x:ext xmlns:x15="http://schemas.microsoft.com/office/spreadsheetml/2010/11/main" uri="{2F2917AC-EB37-4324-AD4E-5DD8C200BD13}">
      <x15:tableSlicerCache tableId="3" column="16"/>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ersonal1" xr10:uid="{4D0A58AD-74D0-4D03-9117-9FE4817A74D8}" sourceName="Personal">
  <extLst>
    <x:ext xmlns:x15="http://schemas.microsoft.com/office/spreadsheetml/2010/11/main" uri="{2F2917AC-EB37-4324-AD4E-5DD8C200BD13}">
      <x15:tableSlicerCache tableId="3" column="18"/>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Schulungen1" xr10:uid="{6BDAC9D9-2433-45F5-92F6-6979AED2C1EB}" sourceName="Schulungen">
  <extLst>
    <x:ext xmlns:x15="http://schemas.microsoft.com/office/spreadsheetml/2010/11/main" uri="{2F2917AC-EB37-4324-AD4E-5DD8C200BD13}">
      <x15:tableSlicerCache tableId="3" column="19"/>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Lieferanten_Management1" xr10:uid="{0C5EE19A-96FD-4EA9-9C0E-3F80A48D7B1C}" sourceName="Lieferanten-Management">
  <extLst>
    <x:ext xmlns:x15="http://schemas.microsoft.com/office/spreadsheetml/2010/11/main" uri="{2F2917AC-EB37-4324-AD4E-5DD8C200BD13}">
      <x15:tableSlicerCache tableId="3" column="21"/>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Lieferanten_Reklamationen1" xr10:uid="{9FDBD439-64A2-4415-A1DA-3F512F0D384B}" sourceName="Lieferanten-Reklamationen">
  <extLst>
    <x:ext xmlns:x15="http://schemas.microsoft.com/office/spreadsheetml/2010/11/main" uri="{2F2917AC-EB37-4324-AD4E-5DD8C200BD13}">
      <x15:tableSlicerCache tableId="3" column="2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klamationen 1" xr10:uid="{4B48FDDD-BD82-4653-B48C-DBEB07ACA929}" cache="Datenschnitt_Reklamationen1" caption="Reklamationen" columnCount="3" style="SlicerStyleLight4" rowHeight="180000"/>
  <slicer name="CAPA 1" xr10:uid="{E8BB77BA-1809-40B2-98EC-C46A6CE98627}" cache="Datenschnitt_CAPA1" caption="CAPA" columnCount="3" style="SlicerStyleLight4" rowHeight="180000"/>
  <slicer name="Risiko 1" xr10:uid="{49560A3B-7506-4103-9504-76C3A42CC243}" cache="Datenschnitt_Risiko1" caption="Risiko" columnCount="3" style="SlicerStyleLight4" rowHeight="180000"/>
  <slicer name="Audit 1" xr10:uid="{CDFE98C0-24A4-4EA9-9424-9B5CF64BCE28}" cache="Datenschnitt_Audit1" caption="Audit" columnCount="3" style="SlicerStyleLight4" rowHeight="180000"/>
  <slicer name="Änderungen 1" xr10:uid="{C95B7738-9284-4E50-9298-49701624C05D}" cache="Datenschnitt_Änderungen1" caption="Änderungen" columnCount="3" style="SlicerStyleLight4" rowHeight="180000"/>
  <slicer name="Personal 1" xr10:uid="{46FFBE81-4A7E-4DDE-B55A-AE01D9C10FD0}" cache="Datenschnitt_Personal1" caption="Personal" columnCount="3" rowHeight="180000"/>
  <slicer name="Schulungen 1" xr10:uid="{D4CB0D66-7F23-40C8-9451-94ADA1FCBD19}" cache="Datenschnitt_Schulungen1" caption="Schulungen" columnCount="3" rowHeight="180000"/>
  <slicer name="Lieferanten-Management 1" xr10:uid="{ED8FBE48-17B7-444E-8E2B-8686D0C24DE5}" cache="Datenschnitt_Lieferanten_Management1" caption="Lieferanten-Management" columnCount="3" style="Datenschnittformat 2" rowHeight="180000"/>
  <slicer name="Lieferanten-Reklamationen 1" xr10:uid="{F747CC5C-564C-4FCF-9F18-D738F1111C29}" cache="Datenschnitt_Lieferanten_Reklamationen1" caption="Lieferanten-Reklamationen" columnCount="3" style="Datenschnittformat 2" rowHeight="180000"/>
  <slicer name="Prüfmittel 1" xr10:uid="{08068A17-4CB1-4788-904F-969AA95E4BF5}" cache="Datenschnitt_Prüfmittel1" caption="Prüfmittel" columnCount="3" style="Datenschnittformat 2" rowHeight="180000"/>
  <slicer name="Instandhaltung 1" xr10:uid="{169E53EB-B8AA-45C7-BAAA-16BABF7928D3}" cache="Datenschnitt_Instandhaltung1" caption="Instandhaltung" columnCount="3" style="Datenschnittformat 2" rowHeight="180000"/>
  <slicer name="Prüfplanung 1" xr10:uid="{2684AE00-7053-416C-B01E-BFF1AADFB820}" cache="Datenschnitt_Prüfplanung1" caption="Prüfplanung" columnCount="3" style="SlicerStyleLight6" rowHeight="180000"/>
  <slicer name="Prüfdurchführung 1" xr10:uid="{A754CA58-49D5-4E15-A345-54756F7D5BD2}" cache="Datenschnitt_Prüfdurchführung1" caption="Prüfdurchführung" columnCount="3" style="SlicerStyleLight6" rowHeight="180000"/>
  <slicer name="Projektmanagment 1" xr10:uid="{5CA77A05-D16E-4882-B675-8932107B57DE}" cache="Datenschnitt_Projektmanagment1" caption="Projektmanagment" columnCount="3" style="SlicerStyleOther1" rowHeight="180000"/>
  <slicer name="Requirements Engineering 1" xr10:uid="{BD541779-4FEF-47AF-B3D1-8782CDDB7A5D}" cache="Datenschnitt_Requirements_Engineering1" caption="Requirements Engineering" columnCount="3" style="SlicerStyleOther1" rowHeight="180000"/>
  <slicer name="V&amp;V (DHF) 1" xr10:uid="{E701F8F8-42EF-4E8B-8162-BD8D7B26A5D1}" cache="Datenschnitt_V_V__DHF1" caption="V&amp;V (DHF)" columnCount="3" style="SlicerStyleOther1" rowHeight="180000"/>
  <slicer name="Risk Management 1" xr10:uid="{6C93C096-4DF6-4E40-B71D-966425D9CD58}" cache="Datenschnitt_Risk_Management1" caption="Risk Management" columnCount="3" style="SlicerStyleOther1" rowHeight="180000"/>
  <slicer name="DMS 1" xr10:uid="{1BEC1184-A81A-4E82-A00C-FBDD8692A9AF}" cache="Datenschnitt_DMS1" caption="DMS" columnCount="3" style="SlicerStyleLight2" rowHeight="180000"/>
  <slicer name="QMS Vorlagen 1" xr10:uid="{25D1B6B1-4843-4179-BC96-326CE7ECB0F7}" cache="Datenschnitt_QMS_Vorlagen1" caption="QMS Vorlagen" columnCount="3" style="SlicerStyleLight2" rowHeight="180000"/>
  <slicer name="Prozessvisualisierung 1" xr10:uid="{D3689D29-5727-4846-84EB-98E1599A9A72}" cache="Datenschnitt_Prozessvisualisierung1" caption="Prozessvisualisierung" columnCount="3" style="SlicerStyleLight2" rowHeight="22013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DFDAF2-4ABE-4D08-851D-1159B2714D28}" name="Tabelle_tbl_Market" displayName="Tabelle_tbl_Market" ref="A17:AF76" totalsRowCount="1" headerRowDxfId="67" dataDxfId="66" totalsRowDxfId="65">
  <autoFilter ref="A17:AF75" xr:uid="{72DFDAF2-4ABE-4D08-851D-1159B2714D28}"/>
  <tableColumns count="32">
    <tableColumn id="1" xr3:uid="{245CBA61-F95A-4ADF-B80C-314FCA6F0586}" name="Nr." dataDxfId="64" totalsRowDxfId="63"/>
    <tableColumn id="2" xr3:uid="{EA86118A-CDC4-4AD5-96E0-35FA7550AB0B}" name="Produkt" totalsRowFunction="count" dataDxfId="62" totalsRowDxfId="61"/>
    <tableColumn id="26" xr3:uid="{7AF099D7-829B-4609-93B2-31B79D40D93A}" name="Plattform" dataDxfId="60"/>
    <tableColumn id="5" xr3:uid="{10394459-91D9-43B2-B8A1-446560EB3678}" name="Land" dataDxfId="59" totalsRowDxfId="58"/>
    <tableColumn id="4" xr3:uid="{93AB0012-5074-4D09-AEA5-A70573B044C4}" name="Firma" dataDxfId="57" totalsRowDxfId="56"/>
    <tableColumn id="3" xr3:uid="{31B27AE9-BA9A-42C9-8F86-38D42DAD928E}" name="Link" dataDxfId="55" totalsRowDxfId="54" dataCellStyle="Link"/>
    <tableColumn id="7" xr3:uid="{49E964BA-D455-4A2D-B749-5DE76FB1159F}" name="QMS" dataDxfId="53" totalsRowDxfId="52"/>
    <tableColumn id="8" xr3:uid="{D29FB21C-5134-4AB1-B753-A4073D3AA4F5}" name="DMS" dataDxfId="51" totalsRowDxfId="50"/>
    <tableColumn id="9" xr3:uid="{47E6E558-273E-4341-9F4F-8D31914AE547}" name="QMS Vorlagen" dataDxfId="49" totalsRowDxfId="48"/>
    <tableColumn id="10" xr3:uid="{C9EA710A-1BAB-4F89-879A-8C9AD2A27D0B}" name="Prozessvisualisierung" dataDxfId="47" totalsRowDxfId="46"/>
    <tableColumn id="11" xr3:uid="{4685185C-A566-474F-963B-D7EE81B01147}" name="QM-Kernmodule" dataDxfId="45" totalsRowDxfId="44"/>
    <tableColumn id="12" xr3:uid="{DBC01317-13F7-4BFD-848C-B8C3AAED17B4}" name="Reklamationen" dataDxfId="43" totalsRowDxfId="42"/>
    <tableColumn id="13" xr3:uid="{37A33553-8DC0-4FD6-B142-B1B3BDBD85EF}" name="CAPA" dataDxfId="41" totalsRowDxfId="40"/>
    <tableColumn id="14" xr3:uid="{AFD7FCAB-02DE-4947-A2A6-16FEE36B53AC}" name="Risiko" dataDxfId="39" totalsRowDxfId="38"/>
    <tableColumn id="15" xr3:uid="{0A155F92-2864-42A4-BBE6-706F7C7F18D8}" name="Audit" dataDxfId="37" totalsRowDxfId="36"/>
    <tableColumn id="16" xr3:uid="{FE7AD289-0BB2-49CF-915D-84E4D475100F}" name="Änderungen" dataDxfId="35" totalsRowDxfId="34"/>
    <tableColumn id="17" xr3:uid="{7B98BEED-5C76-4EF5-A5A0-07144853A083}" name="HR" dataDxfId="33" totalsRowDxfId="32"/>
    <tableColumn id="18" xr3:uid="{18AF539E-E3EA-4E0E-B665-2D5D9A0C556D}" name="Personal" dataDxfId="31" totalsRowDxfId="30"/>
    <tableColumn id="19" xr3:uid="{060D026A-1B11-4E10-91B5-9D0EF277D5B5}" name="Schulungen" dataDxfId="29" totalsRowDxfId="28"/>
    <tableColumn id="20" xr3:uid="{77B1F26E-C675-4FD7-8836-ACFB50DB7652}" name="Produktion /SCM" dataDxfId="27" totalsRowDxfId="26"/>
    <tableColumn id="21" xr3:uid="{3ABC2807-DEFB-471B-A62A-FDDB5589CAEC}" name="Lieferanten-Management" dataDxfId="25" totalsRowDxfId="24"/>
    <tableColumn id="22" xr3:uid="{9121C62C-DBDF-41B9-B38E-D01E0A0C1379}" name="Lieferanten-Reklamationen" dataDxfId="23" totalsRowDxfId="22"/>
    <tableColumn id="23" xr3:uid="{5DE96D1B-72F9-49B0-9D84-50E5B0FB8113}" name="Prüfmittel" dataDxfId="21" totalsRowDxfId="20"/>
    <tableColumn id="24" xr3:uid="{859947FA-26A0-4F75-8E3B-264DF320B1D6}" name="Instandhaltung" dataDxfId="19" totalsRowDxfId="18"/>
    <tableColumn id="25" xr3:uid="{163D35B4-7B2C-4753-9B79-21EB8F44803B}" name="Qualitätsprüfung" dataDxfId="17" totalsRowDxfId="16"/>
    <tableColumn id="27" xr3:uid="{EC8BEDB1-7719-4022-BB5C-2E979D00CB54}" name="Prüfplanung" dataDxfId="15" totalsRowDxfId="14"/>
    <tableColumn id="28" xr3:uid="{F6CB1201-794C-47A7-BCF1-5DA45CFB39E8}" name="Prüfdurchführung" dataDxfId="13" totalsRowDxfId="12"/>
    <tableColumn id="29" xr3:uid="{35F1B91E-632D-4F20-8C11-279756B4B7EE}" name="ALM /Design Control" dataDxfId="11" totalsRowDxfId="10"/>
    <tableColumn id="30" xr3:uid="{1A3FBF41-8360-46F3-9E1C-827763CF3C5C}" name="Projektmanagment" dataDxfId="9" totalsRowDxfId="8"/>
    <tableColumn id="31" xr3:uid="{8BFF1096-64AB-444A-8325-04848E3279A6}" name="Requirements Engineering" dataDxfId="7" totalsRowDxfId="6"/>
    <tableColumn id="6" xr3:uid="{FC629019-4882-40A2-8360-6BE0CCB479E9}" name="V&amp;V (DHF)" dataDxfId="5" totalsRowDxfId="4"/>
    <tableColumn id="35" xr3:uid="{753448A7-25E9-4047-95ED-3124895C0A0E}" name="Risk Management" dataDxfId="3" totalsRowDxfId="2"/>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1B0D-A0BC-4407-A37F-1040BF1EFC48}">
  <sheetPr codeName="Tabelle2">
    <outlinePr summaryRight="0"/>
  </sheetPr>
  <dimension ref="A3:AF76"/>
  <sheetViews>
    <sheetView showGridLines="0" tabSelected="1" zoomScale="80" zoomScaleNormal="80" workbookViewId="0">
      <selection activeCell="F11" sqref="F11"/>
    </sheetView>
  </sheetViews>
  <sheetFormatPr baseColWidth="10" defaultColWidth="10.86328125" defaultRowHeight="15" customHeight="1" outlineLevelCol="1" x14ac:dyDescent="0.35"/>
  <cols>
    <col min="1" max="1" width="6.59765625" style="2" bestFit="1" customWidth="1"/>
    <col min="2" max="2" width="45.86328125" style="2" bestFit="1" customWidth="1"/>
    <col min="3" max="3" width="20.59765625" style="2" customWidth="1" outlineLevel="1"/>
    <col min="4" max="4" width="10.59765625" style="2" customWidth="1" outlineLevel="1"/>
    <col min="5" max="5" width="30.3984375" style="2" customWidth="1" outlineLevel="1"/>
    <col min="6" max="6" width="10.59765625" style="14" customWidth="1" outlineLevel="1"/>
    <col min="7" max="33" width="15.59765625" style="2" customWidth="1"/>
    <col min="34" max="34" width="21.73046875" style="2" bestFit="1" customWidth="1"/>
    <col min="35" max="35" width="21.3984375" style="2" bestFit="1" customWidth="1"/>
    <col min="36" max="36" width="24.265625" style="2" bestFit="1" customWidth="1"/>
    <col min="37" max="37" width="22.73046875" style="2" bestFit="1" customWidth="1"/>
    <col min="38" max="38" width="29.1328125" style="2" bestFit="1" customWidth="1"/>
    <col min="39" max="39" width="13.59765625" style="2" bestFit="1" customWidth="1"/>
    <col min="40" max="40" width="12.86328125" style="2" bestFit="1" customWidth="1"/>
    <col min="41" max="41" width="7.1328125" style="2" bestFit="1" customWidth="1"/>
    <col min="42" max="42" width="21.86328125" style="2" bestFit="1" customWidth="1"/>
    <col min="43" max="44" width="17.86328125" style="2" bestFit="1" customWidth="1"/>
    <col min="45" max="45" width="22.1328125" style="2" bestFit="1" customWidth="1"/>
    <col min="46" max="46" width="21.86328125" style="2" bestFit="1" customWidth="1"/>
    <col min="47" max="47" width="12.59765625" style="2" bestFit="1" customWidth="1"/>
    <col min="48" max="48" width="15.1328125" style="2" bestFit="1" customWidth="1"/>
    <col min="49" max="49" width="22" style="2" bestFit="1" customWidth="1"/>
    <col min="50" max="50" width="10.59765625" style="2" bestFit="1" customWidth="1"/>
    <col min="51" max="51" width="12.73046875" style="2" bestFit="1" customWidth="1"/>
    <col min="52" max="52" width="19.73046875" style="2" bestFit="1" customWidth="1"/>
    <col min="53" max="53" width="21.1328125" style="2" bestFit="1" customWidth="1"/>
    <col min="54" max="54" width="9.3984375" style="2" bestFit="1" customWidth="1"/>
    <col min="55" max="55" width="20.73046875" style="2" bestFit="1" customWidth="1"/>
    <col min="56" max="56" width="6.59765625" style="2" bestFit="1" customWidth="1"/>
    <col min="57" max="57" width="19.3984375" style="2" bestFit="1" customWidth="1"/>
    <col min="58" max="58" width="19.1328125" style="2" bestFit="1" customWidth="1"/>
    <col min="59" max="16384" width="10.86328125" style="2"/>
  </cols>
  <sheetData>
    <row r="3" spans="2:2" ht="15" customHeight="1" x14ac:dyDescent="0.35">
      <c r="B3" s="1" t="s">
        <v>0</v>
      </c>
    </row>
    <row r="4" spans="2:2" ht="15" customHeight="1" x14ac:dyDescent="0.35">
      <c r="B4" s="16" t="s">
        <v>1</v>
      </c>
    </row>
    <row r="5" spans="2:2" ht="15" customHeight="1" x14ac:dyDescent="0.35">
      <c r="B5" s="16" t="s">
        <v>2</v>
      </c>
    </row>
    <row r="6" spans="2:2" ht="15" customHeight="1" x14ac:dyDescent="0.35">
      <c r="B6" s="16" t="s">
        <v>3</v>
      </c>
    </row>
    <row r="7" spans="2:2" ht="15" customHeight="1" x14ac:dyDescent="0.35">
      <c r="B7" s="16" t="s">
        <v>4</v>
      </c>
    </row>
    <row r="9" spans="2:2" ht="15" customHeight="1" x14ac:dyDescent="0.35">
      <c r="B9" s="13" t="s">
        <v>171</v>
      </c>
    </row>
    <row r="17" spans="1:32" ht="30" customHeight="1" x14ac:dyDescent="0.35">
      <c r="A17" s="3" t="s">
        <v>5</v>
      </c>
      <c r="B17" s="3" t="s">
        <v>6</v>
      </c>
      <c r="C17" s="3" t="s">
        <v>7</v>
      </c>
      <c r="D17" s="3" t="s">
        <v>8</v>
      </c>
      <c r="E17" s="4" t="s">
        <v>9</v>
      </c>
      <c r="F17" s="4" t="s">
        <v>10</v>
      </c>
      <c r="G17" s="5" t="s">
        <v>11</v>
      </c>
      <c r="H17" s="6" t="s">
        <v>12</v>
      </c>
      <c r="I17" s="6" t="s">
        <v>13</v>
      </c>
      <c r="J17" s="6" t="s">
        <v>14</v>
      </c>
      <c r="K17" s="7" t="s">
        <v>15</v>
      </c>
      <c r="L17" s="7" t="s">
        <v>16</v>
      </c>
      <c r="M17" s="7" t="s">
        <v>17</v>
      </c>
      <c r="N17" s="7" t="s">
        <v>18</v>
      </c>
      <c r="O17" s="7" t="s">
        <v>19</v>
      </c>
      <c r="P17" s="7" t="s">
        <v>20</v>
      </c>
      <c r="Q17" s="8" t="s">
        <v>21</v>
      </c>
      <c r="R17" s="8" t="s">
        <v>22</v>
      </c>
      <c r="S17" s="8" t="s">
        <v>23</v>
      </c>
      <c r="T17" s="9" t="s">
        <v>24</v>
      </c>
      <c r="U17" s="9" t="s">
        <v>25</v>
      </c>
      <c r="V17" s="9" t="s">
        <v>26</v>
      </c>
      <c r="W17" s="9" t="s">
        <v>27</v>
      </c>
      <c r="X17" s="9" t="s">
        <v>28</v>
      </c>
      <c r="Y17" s="10" t="s">
        <v>29</v>
      </c>
      <c r="Z17" s="10" t="s">
        <v>30</v>
      </c>
      <c r="AA17" s="10" t="s">
        <v>31</v>
      </c>
      <c r="AB17" s="11" t="s">
        <v>32</v>
      </c>
      <c r="AC17" s="11" t="s">
        <v>33</v>
      </c>
      <c r="AD17" s="11" t="s">
        <v>34</v>
      </c>
      <c r="AE17" s="11" t="s">
        <v>35</v>
      </c>
      <c r="AF17" s="11" t="s">
        <v>36</v>
      </c>
    </row>
    <row r="18" spans="1:32" ht="15" customHeight="1" x14ac:dyDescent="0.35">
      <c r="A18" s="2">
        <v>55</v>
      </c>
      <c r="B18" s="2" t="s">
        <v>37</v>
      </c>
      <c r="C18" t="s">
        <v>38</v>
      </c>
      <c r="D18" s="2" t="s">
        <v>39</v>
      </c>
      <c r="E18" s="2" t="s">
        <v>40</v>
      </c>
      <c r="F18" s="15" t="str">
        <f>HYPERLINK("https://pscsoftware.com/software/ace/", "Link")</f>
        <v>Link</v>
      </c>
      <c r="G18" s="12">
        <v>0.66666666666666663</v>
      </c>
      <c r="H18" s="2" t="s">
        <v>41</v>
      </c>
      <c r="I18" s="2" t="s">
        <v>41</v>
      </c>
      <c r="J18" s="2" t="s">
        <v>42</v>
      </c>
      <c r="K18" s="12">
        <v>1</v>
      </c>
      <c r="L18" s="2" t="s">
        <v>41</v>
      </c>
      <c r="M18" s="2" t="s">
        <v>41</v>
      </c>
      <c r="N18" s="2" t="s">
        <v>41</v>
      </c>
      <c r="O18" s="2" t="s">
        <v>41</v>
      </c>
      <c r="P18" s="2" t="s">
        <v>41</v>
      </c>
      <c r="Q18" s="12">
        <v>0.5</v>
      </c>
      <c r="R18" s="2" t="s">
        <v>42</v>
      </c>
      <c r="S18" s="2" t="s">
        <v>41</v>
      </c>
      <c r="T18" s="12">
        <v>0</v>
      </c>
      <c r="U18" s="2" t="s">
        <v>42</v>
      </c>
      <c r="V18" s="2" t="s">
        <v>42</v>
      </c>
      <c r="W18" s="2" t="s">
        <v>42</v>
      </c>
      <c r="X18" s="2" t="s">
        <v>42</v>
      </c>
      <c r="Y18" s="12">
        <v>0</v>
      </c>
      <c r="Z18" s="2" t="s">
        <v>42</v>
      </c>
      <c r="AA18" s="2" t="s">
        <v>42</v>
      </c>
      <c r="AB18" s="12">
        <v>0.25</v>
      </c>
      <c r="AC18" s="2" t="s">
        <v>42</v>
      </c>
      <c r="AD18" s="2" t="s">
        <v>42</v>
      </c>
      <c r="AE18" s="2" t="s">
        <v>41</v>
      </c>
      <c r="AF18" s="2" t="s">
        <v>42</v>
      </c>
    </row>
    <row r="19" spans="1:32" ht="15" customHeight="1" x14ac:dyDescent="0.35">
      <c r="A19" s="2">
        <v>66</v>
      </c>
      <c r="B19" s="2" t="s">
        <v>43</v>
      </c>
      <c r="C19" t="s">
        <v>44</v>
      </c>
      <c r="D19" s="2" t="s">
        <v>45</v>
      </c>
      <c r="E19" s="2" t="s">
        <v>46</v>
      </c>
      <c r="F19" s="15" t="str">
        <f>HYPERLINK("https://www.aligned.ch/", "Link")</f>
        <v>Link</v>
      </c>
      <c r="G19" s="12">
        <v>0.33333333333333331</v>
      </c>
      <c r="H19" s="2" t="s">
        <v>41</v>
      </c>
      <c r="I19" s="2" t="s">
        <v>42</v>
      </c>
      <c r="J19" s="2" t="s">
        <v>42</v>
      </c>
      <c r="K19" s="12">
        <v>1</v>
      </c>
      <c r="L19" s="2" t="s">
        <v>41</v>
      </c>
      <c r="M19" s="2" t="s">
        <v>41</v>
      </c>
      <c r="N19" s="2" t="s">
        <v>41</v>
      </c>
      <c r="O19" s="2" t="s">
        <v>41</v>
      </c>
      <c r="P19" s="2" t="s">
        <v>41</v>
      </c>
      <c r="Q19" s="12">
        <v>0</v>
      </c>
      <c r="R19" s="2" t="s">
        <v>42</v>
      </c>
      <c r="S19" s="2" t="s">
        <v>42</v>
      </c>
      <c r="T19" s="12">
        <v>0.5</v>
      </c>
      <c r="U19" s="2" t="s">
        <v>41</v>
      </c>
      <c r="V19" s="2" t="s">
        <v>42</v>
      </c>
      <c r="W19" s="2" t="s">
        <v>41</v>
      </c>
      <c r="X19" s="2" t="s">
        <v>42</v>
      </c>
      <c r="Y19" s="12">
        <v>1</v>
      </c>
      <c r="Z19" s="2" t="s">
        <v>41</v>
      </c>
      <c r="AA19" s="2" t="s">
        <v>41</v>
      </c>
      <c r="AB19" s="12">
        <v>0.75</v>
      </c>
      <c r="AC19" s="2" t="s">
        <v>42</v>
      </c>
      <c r="AD19" s="2" t="s">
        <v>41</v>
      </c>
      <c r="AE19" s="2" t="s">
        <v>41</v>
      </c>
      <c r="AF19" s="2" t="s">
        <v>41</v>
      </c>
    </row>
    <row r="20" spans="1:32" ht="15" customHeight="1" x14ac:dyDescent="0.35">
      <c r="A20" s="2">
        <v>58</v>
      </c>
      <c r="B20" s="2" t="s">
        <v>47</v>
      </c>
      <c r="C20" t="s">
        <v>38</v>
      </c>
      <c r="D20" s="2" t="s">
        <v>39</v>
      </c>
      <c r="E20" s="2" t="s">
        <v>48</v>
      </c>
      <c r="F20" s="15" t="str">
        <f>HYPERLINK("https://www.arenasolutions.com/platform/qms/", "Link")</f>
        <v>Link</v>
      </c>
      <c r="G20" s="12">
        <v>0.33333333333333331</v>
      </c>
      <c r="H20" s="2" t="s">
        <v>41</v>
      </c>
      <c r="I20" s="2" t="s">
        <v>42</v>
      </c>
      <c r="J20" s="2" t="s">
        <v>42</v>
      </c>
      <c r="K20" s="12">
        <v>0.6</v>
      </c>
      <c r="L20" s="2" t="s">
        <v>41</v>
      </c>
      <c r="M20" s="2" t="s">
        <v>41</v>
      </c>
      <c r="N20" s="2" t="s">
        <v>42</v>
      </c>
      <c r="O20" s="2" t="s">
        <v>42</v>
      </c>
      <c r="P20" s="2" t="s">
        <v>41</v>
      </c>
      <c r="Q20" s="12">
        <v>0.5</v>
      </c>
      <c r="R20" s="2" t="s">
        <v>42</v>
      </c>
      <c r="S20" s="2" t="s">
        <v>41</v>
      </c>
      <c r="T20" s="12">
        <v>0.25</v>
      </c>
      <c r="U20" s="2" t="s">
        <v>41</v>
      </c>
      <c r="V20" s="2" t="s">
        <v>42</v>
      </c>
      <c r="W20" s="2" t="s">
        <v>42</v>
      </c>
      <c r="X20" s="2" t="s">
        <v>42</v>
      </c>
      <c r="Y20" s="12">
        <v>0</v>
      </c>
      <c r="Z20" s="2" t="s">
        <v>42</v>
      </c>
      <c r="AA20" s="2" t="s">
        <v>42</v>
      </c>
      <c r="AB20" s="12">
        <v>0.5</v>
      </c>
      <c r="AC20" s="2" t="s">
        <v>41</v>
      </c>
      <c r="AD20" s="2" t="s">
        <v>42</v>
      </c>
      <c r="AE20" s="2" t="s">
        <v>41</v>
      </c>
      <c r="AF20" s="2" t="s">
        <v>42</v>
      </c>
    </row>
    <row r="21" spans="1:32" ht="15" customHeight="1" x14ac:dyDescent="0.35">
      <c r="A21" s="2">
        <v>57</v>
      </c>
      <c r="B21" s="2" t="s">
        <v>49</v>
      </c>
      <c r="C21" t="s">
        <v>38</v>
      </c>
      <c r="D21" s="2" t="s">
        <v>39</v>
      </c>
      <c r="E21" s="2" t="s">
        <v>50</v>
      </c>
      <c r="F21" s="15" t="str">
        <f>HYPERLINK("https://www.assurx.com/quality-management-software/", "Link")</f>
        <v>Link</v>
      </c>
      <c r="G21" s="12">
        <v>0.33333333333333331</v>
      </c>
      <c r="H21" s="2" t="s">
        <v>41</v>
      </c>
      <c r="I21" s="2" t="s">
        <v>42</v>
      </c>
      <c r="J21" s="2" t="s">
        <v>42</v>
      </c>
      <c r="K21" s="12">
        <v>1</v>
      </c>
      <c r="L21" s="2" t="s">
        <v>41</v>
      </c>
      <c r="M21" s="2" t="s">
        <v>41</v>
      </c>
      <c r="N21" s="2" t="s">
        <v>41</v>
      </c>
      <c r="O21" s="2" t="s">
        <v>41</v>
      </c>
      <c r="P21" s="2" t="s">
        <v>41</v>
      </c>
      <c r="Q21" s="12">
        <v>0.5</v>
      </c>
      <c r="R21" s="2" t="s">
        <v>42</v>
      </c>
      <c r="S21" s="2" t="s">
        <v>41</v>
      </c>
      <c r="T21" s="12">
        <v>0.5</v>
      </c>
      <c r="U21" s="2" t="s">
        <v>41</v>
      </c>
      <c r="V21" s="2" t="s">
        <v>42</v>
      </c>
      <c r="W21" s="2" t="s">
        <v>41</v>
      </c>
      <c r="X21" s="2" t="s">
        <v>42</v>
      </c>
      <c r="Y21" s="12">
        <v>0</v>
      </c>
      <c r="Z21" s="2" t="s">
        <v>42</v>
      </c>
      <c r="AA21" s="2" t="s">
        <v>42</v>
      </c>
      <c r="AB21" s="12">
        <v>0</v>
      </c>
      <c r="AC21" s="2" t="s">
        <v>42</v>
      </c>
      <c r="AD21" s="2" t="s">
        <v>42</v>
      </c>
      <c r="AE21" s="2" t="s">
        <v>42</v>
      </c>
      <c r="AF21" s="2" t="s">
        <v>42</v>
      </c>
    </row>
    <row r="22" spans="1:32" ht="15" customHeight="1" x14ac:dyDescent="0.35">
      <c r="A22" s="2">
        <v>59</v>
      </c>
      <c r="B22" s="2" t="s">
        <v>51</v>
      </c>
      <c r="C22" t="s">
        <v>44</v>
      </c>
      <c r="D22" s="2" t="s">
        <v>52</v>
      </c>
      <c r="E22" s="2" t="s">
        <v>53</v>
      </c>
      <c r="F22" s="15" t="str">
        <f>HYPERLINK("https://www.babtec.de/", "Link")</f>
        <v>Link</v>
      </c>
      <c r="G22" s="12">
        <v>0.33333333333333331</v>
      </c>
      <c r="H22" s="2" t="s">
        <v>41</v>
      </c>
      <c r="I22" s="2" t="s">
        <v>42</v>
      </c>
      <c r="J22" s="2" t="s">
        <v>42</v>
      </c>
      <c r="K22" s="12">
        <v>0.8</v>
      </c>
      <c r="L22" s="2" t="s">
        <v>41</v>
      </c>
      <c r="M22" s="2" t="s">
        <v>41</v>
      </c>
      <c r="N22" s="2" t="s">
        <v>41</v>
      </c>
      <c r="O22" s="2" t="s">
        <v>41</v>
      </c>
      <c r="P22" s="2" t="s">
        <v>42</v>
      </c>
      <c r="Q22" s="12">
        <v>0.5</v>
      </c>
      <c r="R22" s="2" t="s">
        <v>42</v>
      </c>
      <c r="S22" s="2" t="s">
        <v>41</v>
      </c>
      <c r="T22" s="12">
        <v>1</v>
      </c>
      <c r="U22" s="2" t="s">
        <v>41</v>
      </c>
      <c r="V22" s="2" t="s">
        <v>41</v>
      </c>
      <c r="W22" s="2" t="s">
        <v>41</v>
      </c>
      <c r="X22" s="2" t="s">
        <v>41</v>
      </c>
      <c r="Y22" s="12">
        <v>1</v>
      </c>
      <c r="Z22" s="2" t="s">
        <v>41</v>
      </c>
      <c r="AA22" s="2" t="s">
        <v>41</v>
      </c>
      <c r="AB22" s="12">
        <v>0.25</v>
      </c>
      <c r="AC22" s="2" t="s">
        <v>41</v>
      </c>
      <c r="AD22" s="2" t="s">
        <v>42</v>
      </c>
      <c r="AE22" s="2" t="s">
        <v>42</v>
      </c>
      <c r="AF22" s="2" t="s">
        <v>42</v>
      </c>
    </row>
    <row r="23" spans="1:32" ht="15" customHeight="1" x14ac:dyDescent="0.35">
      <c r="A23" s="2">
        <v>46</v>
      </c>
      <c r="B23" s="2" t="s">
        <v>54</v>
      </c>
      <c r="C23" t="s">
        <v>55</v>
      </c>
      <c r="D23" s="2" t="s">
        <v>52</v>
      </c>
      <c r="E23" s="2" t="s">
        <v>56</v>
      </c>
      <c r="F23" s="15" t="str">
        <f>HYPERLINK("https://www.riskmanager.net/", "Link")</f>
        <v>Link</v>
      </c>
      <c r="G23" s="12">
        <v>0</v>
      </c>
      <c r="H23" s="2" t="s">
        <v>42</v>
      </c>
      <c r="I23" s="2" t="s">
        <v>42</v>
      </c>
      <c r="J23" s="2" t="s">
        <v>42</v>
      </c>
      <c r="K23" s="12">
        <v>0.2</v>
      </c>
      <c r="L23" s="2" t="s">
        <v>42</v>
      </c>
      <c r="M23" s="2" t="s">
        <v>42</v>
      </c>
      <c r="N23" s="2" t="s">
        <v>41</v>
      </c>
      <c r="O23" s="2" t="s">
        <v>42</v>
      </c>
      <c r="P23" s="2" t="s">
        <v>42</v>
      </c>
      <c r="Q23" s="12">
        <v>0</v>
      </c>
      <c r="R23" s="2" t="s">
        <v>42</v>
      </c>
      <c r="S23" s="2" t="s">
        <v>42</v>
      </c>
      <c r="T23" s="12">
        <v>0</v>
      </c>
      <c r="U23" s="2" t="s">
        <v>42</v>
      </c>
      <c r="V23" s="2" t="s">
        <v>42</v>
      </c>
      <c r="W23" s="2" t="s">
        <v>42</v>
      </c>
      <c r="X23" s="2" t="s">
        <v>42</v>
      </c>
      <c r="Y23" s="12">
        <v>0</v>
      </c>
      <c r="Z23" s="2" t="s">
        <v>42</v>
      </c>
      <c r="AA23" s="2" t="s">
        <v>42</v>
      </c>
      <c r="AB23" s="12">
        <v>0.5</v>
      </c>
      <c r="AC23" s="2" t="s">
        <v>42</v>
      </c>
      <c r="AD23" s="2" t="s">
        <v>41</v>
      </c>
      <c r="AE23" s="2" t="s">
        <v>41</v>
      </c>
      <c r="AF23" s="2" t="s">
        <v>42</v>
      </c>
    </row>
    <row r="24" spans="1:32" ht="15" customHeight="1" x14ac:dyDescent="0.35">
      <c r="A24" s="2">
        <v>60</v>
      </c>
      <c r="B24" s="2" t="s">
        <v>57</v>
      </c>
      <c r="C24" t="s">
        <v>44</v>
      </c>
      <c r="D24" s="2" t="s">
        <v>58</v>
      </c>
      <c r="E24" s="2" t="s">
        <v>59</v>
      </c>
      <c r="F24" s="15" t="str">
        <f>HYPERLINK("https://www.bizzmine.com/en/", "Link")</f>
        <v>Link</v>
      </c>
      <c r="G24" s="12">
        <v>0.66666666666666663</v>
      </c>
      <c r="H24" s="2" t="s">
        <v>41</v>
      </c>
      <c r="I24" s="2" t="s">
        <v>42</v>
      </c>
      <c r="J24" s="2" t="s">
        <v>41</v>
      </c>
      <c r="K24" s="12">
        <v>0.8</v>
      </c>
      <c r="L24" s="2" t="s">
        <v>41</v>
      </c>
      <c r="M24" s="2" t="s">
        <v>41</v>
      </c>
      <c r="N24" s="2" t="s">
        <v>42</v>
      </c>
      <c r="O24" s="2" t="s">
        <v>41</v>
      </c>
      <c r="P24" s="2" t="s">
        <v>41</v>
      </c>
      <c r="Q24" s="12">
        <v>0.5</v>
      </c>
      <c r="R24" s="2" t="s">
        <v>42</v>
      </c>
      <c r="S24" s="2" t="s">
        <v>41</v>
      </c>
      <c r="T24" s="12">
        <v>0.5</v>
      </c>
      <c r="U24" s="2" t="s">
        <v>41</v>
      </c>
      <c r="V24" s="2" t="s">
        <v>42</v>
      </c>
      <c r="W24" s="2" t="s">
        <v>41</v>
      </c>
      <c r="X24" s="2" t="s">
        <v>42</v>
      </c>
      <c r="Y24" s="12">
        <v>0</v>
      </c>
      <c r="Z24" s="2" t="s">
        <v>42</v>
      </c>
      <c r="AA24" s="2" t="s">
        <v>42</v>
      </c>
      <c r="AB24" s="12">
        <v>0</v>
      </c>
      <c r="AC24" s="2" t="s">
        <v>42</v>
      </c>
      <c r="AD24" s="2" t="s">
        <v>42</v>
      </c>
      <c r="AE24" s="2" t="s">
        <v>42</v>
      </c>
      <c r="AF24" s="2" t="s">
        <v>42</v>
      </c>
    </row>
    <row r="25" spans="1:32" ht="15" customHeight="1" x14ac:dyDescent="0.35">
      <c r="A25" s="2">
        <v>61</v>
      </c>
      <c r="B25" s="2" t="s">
        <v>60</v>
      </c>
      <c r="C25" t="s">
        <v>44</v>
      </c>
      <c r="D25" s="2" t="s">
        <v>45</v>
      </c>
      <c r="E25" s="2" t="s">
        <v>61</v>
      </c>
      <c r="F25" s="15" t="str">
        <f>HYPERLINK("https://www.bpa-solutions.net/sharepoint-quality/", "Link")</f>
        <v>Link</v>
      </c>
      <c r="G25" s="12">
        <v>0.66666666666666663</v>
      </c>
      <c r="H25" s="2" t="s">
        <v>41</v>
      </c>
      <c r="I25" s="2" t="s">
        <v>42</v>
      </c>
      <c r="J25" s="2" t="s">
        <v>41</v>
      </c>
      <c r="K25" s="12">
        <v>1</v>
      </c>
      <c r="L25" s="2" t="s">
        <v>41</v>
      </c>
      <c r="M25" s="2" t="s">
        <v>41</v>
      </c>
      <c r="N25" s="2" t="s">
        <v>41</v>
      </c>
      <c r="O25" s="2" t="s">
        <v>41</v>
      </c>
      <c r="P25" s="2" t="s">
        <v>41</v>
      </c>
      <c r="Q25" s="12">
        <v>1</v>
      </c>
      <c r="R25" s="2" t="s">
        <v>41</v>
      </c>
      <c r="S25" s="2" t="s">
        <v>41</v>
      </c>
      <c r="T25" s="12">
        <v>0.25</v>
      </c>
      <c r="U25" s="2" t="s">
        <v>41</v>
      </c>
      <c r="V25" s="2" t="s">
        <v>42</v>
      </c>
      <c r="W25" s="2" t="s">
        <v>42</v>
      </c>
      <c r="X25" s="2" t="s">
        <v>42</v>
      </c>
      <c r="Y25" s="12">
        <v>0</v>
      </c>
      <c r="Z25" s="2" t="s">
        <v>42</v>
      </c>
      <c r="AA25" s="2" t="s">
        <v>42</v>
      </c>
      <c r="AB25" s="12">
        <v>0</v>
      </c>
      <c r="AC25" s="2" t="s">
        <v>42</v>
      </c>
      <c r="AD25" s="2" t="s">
        <v>42</v>
      </c>
      <c r="AE25" s="2" t="s">
        <v>42</v>
      </c>
      <c r="AF25" s="2" t="s">
        <v>42</v>
      </c>
    </row>
    <row r="26" spans="1:32" ht="15" customHeight="1" x14ac:dyDescent="0.35">
      <c r="A26" s="2">
        <v>62</v>
      </c>
      <c r="B26" s="2" t="s">
        <v>62</v>
      </c>
      <c r="C26" t="s">
        <v>38</v>
      </c>
      <c r="D26" s="2" t="s">
        <v>52</v>
      </c>
      <c r="E26" s="2" t="s">
        <v>63</v>
      </c>
      <c r="F26" s="15" t="str">
        <f>HYPERLINK("https://bsh-ag.de/produktubersicht/qualitatsmanagement-mit-sharepoint-microsoft-365/", "Link")</f>
        <v>Link</v>
      </c>
      <c r="G26" s="12">
        <v>1</v>
      </c>
      <c r="H26" s="2" t="s">
        <v>41</v>
      </c>
      <c r="I26" s="2" t="s">
        <v>41</v>
      </c>
      <c r="J26" s="2" t="s">
        <v>41</v>
      </c>
      <c r="K26" s="12">
        <v>0.2</v>
      </c>
      <c r="L26" s="2" t="s">
        <v>41</v>
      </c>
      <c r="M26" s="2" t="s">
        <v>42</v>
      </c>
      <c r="N26" s="2" t="s">
        <v>42</v>
      </c>
      <c r="O26" s="2" t="s">
        <v>42</v>
      </c>
      <c r="P26" s="2" t="s">
        <v>42</v>
      </c>
      <c r="Q26" s="12">
        <v>0</v>
      </c>
      <c r="R26" s="2" t="s">
        <v>42</v>
      </c>
      <c r="S26" s="2" t="s">
        <v>42</v>
      </c>
      <c r="T26" s="12">
        <v>0</v>
      </c>
      <c r="U26" s="2" t="s">
        <v>42</v>
      </c>
      <c r="V26" s="2" t="s">
        <v>42</v>
      </c>
      <c r="W26" s="2" t="s">
        <v>42</v>
      </c>
      <c r="X26" s="2" t="s">
        <v>42</v>
      </c>
      <c r="Y26" s="12">
        <v>0</v>
      </c>
      <c r="Z26" s="2" t="s">
        <v>42</v>
      </c>
      <c r="AA26" s="2" t="s">
        <v>42</v>
      </c>
      <c r="AB26" s="12">
        <v>0</v>
      </c>
      <c r="AC26" s="2" t="s">
        <v>42</v>
      </c>
      <c r="AD26" s="2" t="s">
        <v>42</v>
      </c>
      <c r="AE26" s="2" t="s">
        <v>42</v>
      </c>
      <c r="AF26" s="2" t="s">
        <v>42</v>
      </c>
    </row>
    <row r="27" spans="1:32" ht="15" customHeight="1" x14ac:dyDescent="0.35">
      <c r="A27" s="2">
        <v>63</v>
      </c>
      <c r="B27" s="2" t="s">
        <v>64</v>
      </c>
      <c r="C27" t="s">
        <v>55</v>
      </c>
      <c r="D27" s="2" t="s">
        <v>52</v>
      </c>
      <c r="E27" s="2" t="s">
        <v>65</v>
      </c>
      <c r="F27" s="15" t="str">
        <f>HYPERLINK("https://www.caq.de/de", "Link")</f>
        <v>Link</v>
      </c>
      <c r="G27" s="12">
        <v>0.66666666666666663</v>
      </c>
      <c r="H27" s="2" t="s">
        <v>41</v>
      </c>
      <c r="I27" s="2" t="s">
        <v>42</v>
      </c>
      <c r="J27" s="2" t="s">
        <v>41</v>
      </c>
      <c r="K27" s="12">
        <v>1</v>
      </c>
      <c r="L27" s="2" t="s">
        <v>41</v>
      </c>
      <c r="M27" s="2" t="s">
        <v>41</v>
      </c>
      <c r="N27" s="2" t="s">
        <v>41</v>
      </c>
      <c r="O27" s="2" t="s">
        <v>41</v>
      </c>
      <c r="P27" s="2" t="s">
        <v>41</v>
      </c>
      <c r="Q27" s="12">
        <v>0.5</v>
      </c>
      <c r="R27" s="2" t="s">
        <v>42</v>
      </c>
      <c r="S27" s="2" t="s">
        <v>41</v>
      </c>
      <c r="T27" s="12">
        <v>1</v>
      </c>
      <c r="U27" s="2" t="s">
        <v>41</v>
      </c>
      <c r="V27" s="2" t="s">
        <v>41</v>
      </c>
      <c r="W27" s="2" t="s">
        <v>41</v>
      </c>
      <c r="X27" s="2" t="s">
        <v>41</v>
      </c>
      <c r="Y27" s="12">
        <v>1</v>
      </c>
      <c r="Z27" s="2" t="s">
        <v>41</v>
      </c>
      <c r="AA27" s="2" t="s">
        <v>41</v>
      </c>
      <c r="AB27" s="12">
        <v>0.25</v>
      </c>
      <c r="AC27" s="2" t="s">
        <v>41</v>
      </c>
      <c r="AD27" s="2" t="s">
        <v>42</v>
      </c>
      <c r="AE27" s="2" t="s">
        <v>42</v>
      </c>
      <c r="AF27" s="2" t="s">
        <v>42</v>
      </c>
    </row>
    <row r="28" spans="1:32" ht="15" customHeight="1" x14ac:dyDescent="0.35">
      <c r="A28" s="2">
        <v>86</v>
      </c>
      <c r="B28" s="2" t="s">
        <v>66</v>
      </c>
      <c r="C28" t="s">
        <v>38</v>
      </c>
      <c r="D28" s="2" t="s">
        <v>67</v>
      </c>
      <c r="E28" s="2" t="s">
        <v>68</v>
      </c>
      <c r="F28" s="15" t="str">
        <f>HYPERLINK("https://www.cognidox.com/", "Link")</f>
        <v>Link</v>
      </c>
      <c r="G28" s="12">
        <v>1</v>
      </c>
      <c r="H28" s="2" t="s">
        <v>41</v>
      </c>
      <c r="I28" s="2" t="s">
        <v>41</v>
      </c>
      <c r="J28" s="2" t="s">
        <v>41</v>
      </c>
      <c r="K28" s="12">
        <v>0.6</v>
      </c>
      <c r="L28" s="2" t="s">
        <v>41</v>
      </c>
      <c r="M28" s="2" t="s">
        <v>41</v>
      </c>
      <c r="N28" s="2" t="s">
        <v>42</v>
      </c>
      <c r="O28" s="2" t="s">
        <v>42</v>
      </c>
      <c r="P28" s="2" t="s">
        <v>41</v>
      </c>
      <c r="Q28" s="12">
        <v>0.5</v>
      </c>
      <c r="R28" s="2" t="s">
        <v>42</v>
      </c>
      <c r="S28" s="2" t="s">
        <v>41</v>
      </c>
      <c r="T28" s="12">
        <v>0</v>
      </c>
      <c r="U28" s="2" t="s">
        <v>42</v>
      </c>
      <c r="V28" s="2" t="s">
        <v>42</v>
      </c>
      <c r="W28" s="2" t="s">
        <v>42</v>
      </c>
      <c r="X28" s="2" t="s">
        <v>42</v>
      </c>
      <c r="Y28" s="12">
        <v>0</v>
      </c>
      <c r="Z28" s="2" t="s">
        <v>42</v>
      </c>
      <c r="AA28" s="2" t="s">
        <v>42</v>
      </c>
      <c r="AB28" s="12">
        <v>0</v>
      </c>
      <c r="AC28" s="2" t="s">
        <v>42</v>
      </c>
      <c r="AD28" s="2" t="s">
        <v>42</v>
      </c>
      <c r="AE28" s="2" t="s">
        <v>42</v>
      </c>
      <c r="AF28" s="2" t="s">
        <v>42</v>
      </c>
    </row>
    <row r="29" spans="1:32" ht="15" customHeight="1" x14ac:dyDescent="0.35">
      <c r="A29" s="2">
        <v>64</v>
      </c>
      <c r="B29" s="2" t="s">
        <v>69</v>
      </c>
      <c r="C29" t="s">
        <v>38</v>
      </c>
      <c r="D29" s="2" t="s">
        <v>70</v>
      </c>
      <c r="E29" s="2" t="s">
        <v>71</v>
      </c>
      <c r="F29" s="15" t="str">
        <f>HYPERLINK("https://companionqms.com/", "Link")</f>
        <v>Link</v>
      </c>
      <c r="G29" s="12">
        <v>0.33333333333333331</v>
      </c>
      <c r="H29" s="2" t="s">
        <v>41</v>
      </c>
      <c r="I29" s="2" t="s">
        <v>42</v>
      </c>
      <c r="J29" s="2" t="s">
        <v>42</v>
      </c>
      <c r="K29" s="12">
        <v>0.6</v>
      </c>
      <c r="L29" s="2" t="s">
        <v>41</v>
      </c>
      <c r="M29" s="2" t="s">
        <v>41</v>
      </c>
      <c r="N29" s="2" t="s">
        <v>42</v>
      </c>
      <c r="O29" s="2" t="s">
        <v>42</v>
      </c>
      <c r="P29" s="2" t="s">
        <v>41</v>
      </c>
      <c r="Q29" s="12">
        <v>0.5</v>
      </c>
      <c r="R29" s="2" t="s">
        <v>42</v>
      </c>
      <c r="S29" s="2" t="s">
        <v>41</v>
      </c>
      <c r="T29" s="12">
        <v>0.25</v>
      </c>
      <c r="U29" s="2" t="s">
        <v>41</v>
      </c>
      <c r="V29" s="2" t="s">
        <v>42</v>
      </c>
      <c r="W29" s="2" t="s">
        <v>42</v>
      </c>
      <c r="X29" s="2" t="s">
        <v>42</v>
      </c>
      <c r="Y29" s="12">
        <v>0</v>
      </c>
      <c r="Z29" s="2" t="s">
        <v>42</v>
      </c>
      <c r="AA29" s="2" t="s">
        <v>42</v>
      </c>
      <c r="AB29" s="12">
        <v>0</v>
      </c>
      <c r="AC29" s="2" t="s">
        <v>42</v>
      </c>
      <c r="AD29" s="2" t="s">
        <v>42</v>
      </c>
      <c r="AE29" s="2" t="s">
        <v>42</v>
      </c>
      <c r="AF29" s="2" t="s">
        <v>42</v>
      </c>
    </row>
    <row r="30" spans="1:32" ht="15" customHeight="1" x14ac:dyDescent="0.35">
      <c r="A30" s="2">
        <v>65</v>
      </c>
      <c r="B30" s="2" t="s">
        <v>72</v>
      </c>
      <c r="C30" t="s">
        <v>44</v>
      </c>
      <c r="D30" s="2" t="s">
        <v>52</v>
      </c>
      <c r="E30" s="2" t="s">
        <v>73</v>
      </c>
      <c r="F30" s="15" t="str">
        <f>HYPERLINK("https://www.consense-gmbh.de/home/", "Link")</f>
        <v>Link</v>
      </c>
      <c r="G30" s="12">
        <v>0.66666666666666663</v>
      </c>
      <c r="H30" s="2" t="s">
        <v>41</v>
      </c>
      <c r="I30" s="2" t="s">
        <v>41</v>
      </c>
      <c r="J30" s="2" t="s">
        <v>42</v>
      </c>
      <c r="K30" s="12">
        <v>0.6</v>
      </c>
      <c r="L30" s="2" t="s">
        <v>41</v>
      </c>
      <c r="M30" s="2" t="s">
        <v>42</v>
      </c>
      <c r="N30" s="2" t="s">
        <v>41</v>
      </c>
      <c r="O30" s="2" t="s">
        <v>41</v>
      </c>
      <c r="P30" s="2" t="s">
        <v>42</v>
      </c>
      <c r="Q30" s="12">
        <v>0.5</v>
      </c>
      <c r="R30" s="2" t="s">
        <v>42</v>
      </c>
      <c r="S30" s="2" t="s">
        <v>41</v>
      </c>
      <c r="T30" s="12">
        <v>0.25</v>
      </c>
      <c r="U30" s="2" t="s">
        <v>42</v>
      </c>
      <c r="V30" s="2" t="s">
        <v>42</v>
      </c>
      <c r="W30" s="2" t="s">
        <v>41</v>
      </c>
      <c r="X30" s="2" t="s">
        <v>42</v>
      </c>
      <c r="Y30" s="12">
        <v>0</v>
      </c>
      <c r="Z30" s="2" t="s">
        <v>42</v>
      </c>
      <c r="AA30" s="2" t="s">
        <v>42</v>
      </c>
      <c r="AB30" s="12">
        <v>0.25</v>
      </c>
      <c r="AC30" s="2" t="s">
        <v>42</v>
      </c>
      <c r="AD30" s="2" t="s">
        <v>42</v>
      </c>
      <c r="AE30" s="2" t="s">
        <v>42</v>
      </c>
      <c r="AF30" s="2" t="s">
        <v>41</v>
      </c>
    </row>
    <row r="31" spans="1:32" ht="15" customHeight="1" x14ac:dyDescent="0.35">
      <c r="A31" s="2">
        <v>47</v>
      </c>
      <c r="B31" s="2" t="s">
        <v>74</v>
      </c>
      <c r="C31" t="s">
        <v>38</v>
      </c>
      <c r="D31" s="2" t="s">
        <v>39</v>
      </c>
      <c r="E31" s="2" t="s">
        <v>75</v>
      </c>
      <c r="F31" s="15" t="str">
        <f>HYPERLINK("https://www.compliancequest.com/", "Link")</f>
        <v>Link</v>
      </c>
      <c r="G31" s="12">
        <v>0.33333333333333331</v>
      </c>
      <c r="H31" s="2" t="s">
        <v>41</v>
      </c>
      <c r="I31" s="2" t="s">
        <v>42</v>
      </c>
      <c r="J31" s="2" t="s">
        <v>42</v>
      </c>
      <c r="K31" s="12">
        <v>1</v>
      </c>
      <c r="L31" s="2" t="s">
        <v>41</v>
      </c>
      <c r="M31" s="2" t="s">
        <v>41</v>
      </c>
      <c r="N31" s="2" t="s">
        <v>41</v>
      </c>
      <c r="O31" s="2" t="s">
        <v>41</v>
      </c>
      <c r="P31" s="2" t="s">
        <v>41</v>
      </c>
      <c r="Q31" s="12">
        <v>0.5</v>
      </c>
      <c r="R31" s="2" t="s">
        <v>42</v>
      </c>
      <c r="S31" s="2" t="s">
        <v>41</v>
      </c>
      <c r="T31" s="12">
        <v>1</v>
      </c>
      <c r="U31" s="2" t="s">
        <v>41</v>
      </c>
      <c r="V31" s="2" t="s">
        <v>41</v>
      </c>
      <c r="W31" s="2" t="s">
        <v>41</v>
      </c>
      <c r="X31" s="2" t="s">
        <v>41</v>
      </c>
      <c r="Y31" s="12">
        <v>0</v>
      </c>
      <c r="Z31" s="2" t="s">
        <v>42</v>
      </c>
      <c r="AA31" s="2" t="s">
        <v>42</v>
      </c>
      <c r="AB31" s="12">
        <v>0.75</v>
      </c>
      <c r="AC31" s="2" t="s">
        <v>41</v>
      </c>
      <c r="AD31" s="2" t="s">
        <v>41</v>
      </c>
      <c r="AE31" s="2" t="s">
        <v>41</v>
      </c>
      <c r="AF31" s="2" t="s">
        <v>42</v>
      </c>
    </row>
    <row r="32" spans="1:32" ht="15" customHeight="1" x14ac:dyDescent="0.35">
      <c r="A32" s="2">
        <v>2</v>
      </c>
      <c r="B32" s="2" t="s">
        <v>76</v>
      </c>
      <c r="C32" t="s">
        <v>44</v>
      </c>
      <c r="D32" s="2" t="s">
        <v>52</v>
      </c>
      <c r="E32" s="2" t="s">
        <v>77</v>
      </c>
      <c r="F32" s="15" t="str">
        <f>HYPERLINK("https://www.dhc-vision.com/en/software/integrated-managementsystem/", "Link")</f>
        <v>Link</v>
      </c>
      <c r="G32" s="12">
        <v>0.33333333333333331</v>
      </c>
      <c r="H32" s="2" t="s">
        <v>41</v>
      </c>
      <c r="I32" s="2" t="s">
        <v>42</v>
      </c>
      <c r="J32" s="2" t="s">
        <v>42</v>
      </c>
      <c r="K32" s="12">
        <v>1</v>
      </c>
      <c r="L32" s="2" t="s">
        <v>41</v>
      </c>
      <c r="M32" s="2" t="s">
        <v>41</v>
      </c>
      <c r="N32" s="2" t="s">
        <v>41</v>
      </c>
      <c r="O32" s="2" t="s">
        <v>41</v>
      </c>
      <c r="P32" s="2" t="s">
        <v>41</v>
      </c>
      <c r="Q32" s="12">
        <v>0.5</v>
      </c>
      <c r="R32" s="2" t="s">
        <v>42</v>
      </c>
      <c r="S32" s="2" t="s">
        <v>41</v>
      </c>
      <c r="T32" s="12">
        <v>0</v>
      </c>
      <c r="U32" s="2" t="s">
        <v>42</v>
      </c>
      <c r="V32" s="2" t="s">
        <v>42</v>
      </c>
      <c r="W32" s="2" t="s">
        <v>42</v>
      </c>
      <c r="X32" s="2" t="s">
        <v>42</v>
      </c>
      <c r="Y32" s="12">
        <v>0</v>
      </c>
      <c r="Z32" s="2" t="s">
        <v>42</v>
      </c>
      <c r="AA32" s="2" t="s">
        <v>42</v>
      </c>
      <c r="AB32" s="12">
        <v>0</v>
      </c>
      <c r="AC32" s="2" t="s">
        <v>42</v>
      </c>
      <c r="AD32" s="2" t="s">
        <v>42</v>
      </c>
      <c r="AE32" s="2" t="s">
        <v>42</v>
      </c>
      <c r="AF32" s="2" t="s">
        <v>42</v>
      </c>
    </row>
    <row r="33" spans="1:32" ht="15" customHeight="1" x14ac:dyDescent="0.35">
      <c r="A33" s="2">
        <v>69</v>
      </c>
      <c r="B33" s="2" t="s">
        <v>78</v>
      </c>
      <c r="C33" t="s">
        <v>38</v>
      </c>
      <c r="D33" s="2" t="s">
        <v>39</v>
      </c>
      <c r="E33" s="2" t="s">
        <v>78</v>
      </c>
      <c r="F33" s="15" t="str">
        <f>HYPERLINK("https://www.dotcompliance.com/", "Link")</f>
        <v>Link</v>
      </c>
      <c r="G33" s="12">
        <v>0.33333333333333331</v>
      </c>
      <c r="H33" s="2" t="s">
        <v>41</v>
      </c>
      <c r="I33" s="2" t="s">
        <v>42</v>
      </c>
      <c r="J33" s="2" t="s">
        <v>42</v>
      </c>
      <c r="K33" s="12">
        <v>1</v>
      </c>
      <c r="L33" s="2" t="s">
        <v>41</v>
      </c>
      <c r="M33" s="2" t="s">
        <v>41</v>
      </c>
      <c r="N33" s="2" t="s">
        <v>41</v>
      </c>
      <c r="O33" s="2" t="s">
        <v>41</v>
      </c>
      <c r="P33" s="2" t="s">
        <v>41</v>
      </c>
      <c r="Q33" s="12">
        <v>0.5</v>
      </c>
      <c r="R33" s="2" t="s">
        <v>42</v>
      </c>
      <c r="S33" s="2" t="s">
        <v>41</v>
      </c>
      <c r="T33" s="12">
        <v>0.25</v>
      </c>
      <c r="U33" s="2" t="s">
        <v>41</v>
      </c>
      <c r="V33" s="2" t="s">
        <v>42</v>
      </c>
      <c r="W33" s="2" t="s">
        <v>42</v>
      </c>
      <c r="X33" s="2" t="s">
        <v>42</v>
      </c>
      <c r="Y33" s="12">
        <v>0</v>
      </c>
      <c r="Z33" s="2" t="s">
        <v>42</v>
      </c>
      <c r="AA33" s="2" t="s">
        <v>42</v>
      </c>
      <c r="AB33" s="12">
        <v>0</v>
      </c>
      <c r="AC33" s="2" t="s">
        <v>42</v>
      </c>
      <c r="AD33" s="2" t="s">
        <v>42</v>
      </c>
      <c r="AE33" s="2" t="s">
        <v>42</v>
      </c>
      <c r="AF33" s="2" t="s">
        <v>42</v>
      </c>
    </row>
    <row r="34" spans="1:32" ht="15" customHeight="1" x14ac:dyDescent="0.35">
      <c r="A34" s="2">
        <v>56</v>
      </c>
      <c r="B34" s="2" t="s">
        <v>79</v>
      </c>
      <c r="C34" t="s">
        <v>38</v>
      </c>
      <c r="D34" s="2" t="s">
        <v>80</v>
      </c>
      <c r="E34" s="2" t="s">
        <v>81</v>
      </c>
      <c r="F34" s="15" t="str">
        <f>HYPERLINK("https://qase3d.com/", "Link")</f>
        <v>Link</v>
      </c>
      <c r="G34" s="12">
        <v>0.66666666666666663</v>
      </c>
      <c r="H34" s="2" t="s">
        <v>41</v>
      </c>
      <c r="I34" s="2" t="s">
        <v>41</v>
      </c>
      <c r="J34" s="2" t="s">
        <v>42</v>
      </c>
      <c r="K34" s="12">
        <v>0.6</v>
      </c>
      <c r="L34" s="2" t="s">
        <v>41</v>
      </c>
      <c r="M34" s="2" t="s">
        <v>41</v>
      </c>
      <c r="N34" s="2" t="s">
        <v>42</v>
      </c>
      <c r="O34" s="2" t="s">
        <v>41</v>
      </c>
      <c r="P34" s="2" t="s">
        <v>42</v>
      </c>
      <c r="Q34" s="12">
        <v>0</v>
      </c>
      <c r="R34" s="2" t="s">
        <v>42</v>
      </c>
      <c r="S34" s="2" t="s">
        <v>42</v>
      </c>
      <c r="T34" s="12">
        <v>0</v>
      </c>
      <c r="U34" s="2" t="s">
        <v>42</v>
      </c>
      <c r="V34" s="2" t="s">
        <v>42</v>
      </c>
      <c r="W34" s="2" t="s">
        <v>42</v>
      </c>
      <c r="X34" s="2" t="s">
        <v>42</v>
      </c>
      <c r="Y34" s="12">
        <v>0</v>
      </c>
      <c r="Z34" s="2" t="s">
        <v>42</v>
      </c>
      <c r="AA34" s="2" t="s">
        <v>42</v>
      </c>
      <c r="AB34" s="12">
        <v>0</v>
      </c>
      <c r="AC34" s="2" t="s">
        <v>42</v>
      </c>
      <c r="AD34" s="2" t="s">
        <v>42</v>
      </c>
      <c r="AE34" s="2" t="s">
        <v>42</v>
      </c>
      <c r="AF34" s="2" t="s">
        <v>42</v>
      </c>
    </row>
    <row r="35" spans="1:32" ht="15" customHeight="1" x14ac:dyDescent="0.35">
      <c r="A35" s="2">
        <v>4</v>
      </c>
      <c r="B35" s="2" t="s">
        <v>82</v>
      </c>
      <c r="C35" t="s">
        <v>44</v>
      </c>
      <c r="D35" s="2" t="s">
        <v>52</v>
      </c>
      <c r="E35" s="2" t="s">
        <v>83</v>
      </c>
      <c r="F35" s="15" t="str">
        <f>HYPERLINK("https://eqms.de/", "Link")</f>
        <v>Link</v>
      </c>
      <c r="G35" s="12">
        <v>0.66666666666666663</v>
      </c>
      <c r="H35" s="2" t="s">
        <v>41</v>
      </c>
      <c r="I35" s="2" t="s">
        <v>42</v>
      </c>
      <c r="J35" s="2" t="s">
        <v>41</v>
      </c>
      <c r="K35" s="12">
        <v>0.2</v>
      </c>
      <c r="L35" s="2" t="s">
        <v>42</v>
      </c>
      <c r="M35" s="2" t="s">
        <v>42</v>
      </c>
      <c r="N35" s="2" t="s">
        <v>42</v>
      </c>
      <c r="O35" s="2" t="s">
        <v>41</v>
      </c>
      <c r="P35" s="2" t="s">
        <v>42</v>
      </c>
      <c r="Q35" s="12">
        <v>0.5</v>
      </c>
      <c r="R35" s="2" t="s">
        <v>42</v>
      </c>
      <c r="S35" s="2" t="s">
        <v>41</v>
      </c>
      <c r="T35" s="12">
        <v>0.5</v>
      </c>
      <c r="U35" s="2" t="s">
        <v>41</v>
      </c>
      <c r="V35" s="2" t="s">
        <v>42</v>
      </c>
      <c r="W35" s="2" t="s">
        <v>41</v>
      </c>
      <c r="X35" s="2" t="s">
        <v>42</v>
      </c>
      <c r="Y35" s="12">
        <v>1</v>
      </c>
      <c r="Z35" s="2" t="s">
        <v>41</v>
      </c>
      <c r="AA35" s="2" t="s">
        <v>41</v>
      </c>
      <c r="AB35" s="12">
        <v>0</v>
      </c>
      <c r="AC35" s="2" t="s">
        <v>42</v>
      </c>
      <c r="AD35" s="2" t="s">
        <v>42</v>
      </c>
      <c r="AE35" s="2" t="s">
        <v>42</v>
      </c>
      <c r="AF35" s="2" t="s">
        <v>42</v>
      </c>
    </row>
    <row r="36" spans="1:32" ht="15" customHeight="1" x14ac:dyDescent="0.35">
      <c r="A36" s="2">
        <v>5</v>
      </c>
      <c r="B36" s="2" t="s">
        <v>84</v>
      </c>
      <c r="C36" t="s">
        <v>38</v>
      </c>
      <c r="D36" s="2" t="s">
        <v>85</v>
      </c>
      <c r="E36" s="2" t="s">
        <v>86</v>
      </c>
      <c r="F36" s="15" t="str">
        <f>HYPERLINK("https://www.etq.com/medical-devices/", "Link")</f>
        <v>Link</v>
      </c>
      <c r="G36" s="12">
        <v>0.66666666666666663</v>
      </c>
      <c r="H36" s="2" t="s">
        <v>41</v>
      </c>
      <c r="I36" s="2" t="s">
        <v>42</v>
      </c>
      <c r="J36" s="2" t="s">
        <v>41</v>
      </c>
      <c r="K36" s="12">
        <v>1</v>
      </c>
      <c r="L36" s="2" t="s">
        <v>41</v>
      </c>
      <c r="M36" s="2" t="s">
        <v>41</v>
      </c>
      <c r="N36" s="2" t="s">
        <v>41</v>
      </c>
      <c r="O36" s="2" t="s">
        <v>41</v>
      </c>
      <c r="P36" s="2" t="s">
        <v>41</v>
      </c>
      <c r="Q36" s="12">
        <v>0.5</v>
      </c>
      <c r="R36" s="2" t="s">
        <v>42</v>
      </c>
      <c r="S36" s="2" t="s">
        <v>41</v>
      </c>
      <c r="T36" s="12">
        <v>1</v>
      </c>
      <c r="U36" s="2" t="s">
        <v>41</v>
      </c>
      <c r="V36" s="2" t="s">
        <v>41</v>
      </c>
      <c r="W36" s="2" t="s">
        <v>41</v>
      </c>
      <c r="X36" s="2" t="s">
        <v>41</v>
      </c>
      <c r="Y36" s="12">
        <v>0</v>
      </c>
      <c r="Z36" s="2" t="s">
        <v>42</v>
      </c>
      <c r="AA36" s="2" t="s">
        <v>42</v>
      </c>
      <c r="AB36" s="12">
        <v>0.25</v>
      </c>
      <c r="AC36" s="2" t="s">
        <v>42</v>
      </c>
      <c r="AD36" s="2" t="s">
        <v>42</v>
      </c>
      <c r="AE36" s="2" t="s">
        <v>42</v>
      </c>
      <c r="AF36" s="2" t="s">
        <v>41</v>
      </c>
    </row>
    <row r="37" spans="1:32" ht="15" customHeight="1" x14ac:dyDescent="0.35">
      <c r="A37" s="2">
        <v>1</v>
      </c>
      <c r="B37" s="2" t="s">
        <v>87</v>
      </c>
      <c r="C37" t="s">
        <v>38</v>
      </c>
      <c r="D37" s="2" t="s">
        <v>39</v>
      </c>
      <c r="E37" s="2" t="s">
        <v>87</v>
      </c>
      <c r="F37" s="15" t="str">
        <f>HYPERLINK("https://www.greenlight.guru/quality-management-software-1?hs_preview=gARkfenb-27234301481", "Link")</f>
        <v>Link</v>
      </c>
      <c r="G37" s="12">
        <v>0.66666666666666663</v>
      </c>
      <c r="H37" s="2" t="s">
        <v>41</v>
      </c>
      <c r="I37" s="2" t="s">
        <v>41</v>
      </c>
      <c r="J37" s="2" t="s">
        <v>42</v>
      </c>
      <c r="K37" s="12">
        <v>1</v>
      </c>
      <c r="L37" s="2" t="s">
        <v>41</v>
      </c>
      <c r="M37" s="2" t="s">
        <v>41</v>
      </c>
      <c r="N37" s="2" t="s">
        <v>41</v>
      </c>
      <c r="O37" s="2" t="s">
        <v>41</v>
      </c>
      <c r="P37" s="2" t="s">
        <v>41</v>
      </c>
      <c r="Q37" s="12">
        <v>0.5</v>
      </c>
      <c r="R37" s="2" t="s">
        <v>42</v>
      </c>
      <c r="S37" s="2" t="s">
        <v>41</v>
      </c>
      <c r="T37" s="12">
        <v>0</v>
      </c>
      <c r="U37" s="2" t="s">
        <v>42</v>
      </c>
      <c r="V37" s="2" t="s">
        <v>42</v>
      </c>
      <c r="W37" s="2" t="s">
        <v>42</v>
      </c>
      <c r="X37" s="2" t="s">
        <v>42</v>
      </c>
      <c r="Y37" s="12">
        <v>0</v>
      </c>
      <c r="Z37" s="2" t="s">
        <v>42</v>
      </c>
      <c r="AA37" s="2" t="s">
        <v>42</v>
      </c>
      <c r="AB37" s="12">
        <v>0.75</v>
      </c>
      <c r="AC37" s="2" t="s">
        <v>41</v>
      </c>
      <c r="AD37" s="2" t="s">
        <v>41</v>
      </c>
      <c r="AE37" s="2" t="s">
        <v>41</v>
      </c>
      <c r="AF37" s="2" t="s">
        <v>42</v>
      </c>
    </row>
    <row r="38" spans="1:32" ht="15" customHeight="1" x14ac:dyDescent="0.35">
      <c r="A38" s="2">
        <v>20</v>
      </c>
      <c r="B38" s="2" t="s">
        <v>88</v>
      </c>
      <c r="C38" t="s">
        <v>38</v>
      </c>
      <c r="D38" s="2" t="s">
        <v>89</v>
      </c>
      <c r="E38" s="2" t="s">
        <v>90</v>
      </c>
      <c r="F38" s="15" t="str">
        <f>HYPERLINK("https://www.qiksolve.com/online-quality-management-system", "Link")</f>
        <v>Link</v>
      </c>
      <c r="G38" s="12">
        <v>0.33333333333333331</v>
      </c>
      <c r="H38" s="2" t="s">
        <v>41</v>
      </c>
      <c r="I38" s="2" t="s">
        <v>42</v>
      </c>
      <c r="J38" s="2" t="s">
        <v>42</v>
      </c>
      <c r="K38" s="12">
        <v>0.8</v>
      </c>
      <c r="L38" s="2" t="s">
        <v>41</v>
      </c>
      <c r="M38" s="2" t="s">
        <v>41</v>
      </c>
      <c r="N38" s="2" t="s">
        <v>42</v>
      </c>
      <c r="O38" s="2" t="s">
        <v>41</v>
      </c>
      <c r="P38" s="2" t="s">
        <v>41</v>
      </c>
      <c r="Q38" s="12">
        <v>0</v>
      </c>
      <c r="R38" s="2" t="s">
        <v>42</v>
      </c>
      <c r="S38" s="2" t="s">
        <v>42</v>
      </c>
      <c r="T38" s="12">
        <v>0.25</v>
      </c>
      <c r="U38" s="2" t="s">
        <v>41</v>
      </c>
      <c r="V38" s="2" t="s">
        <v>42</v>
      </c>
      <c r="W38" s="2" t="s">
        <v>42</v>
      </c>
      <c r="X38" s="2" t="s">
        <v>42</v>
      </c>
      <c r="Y38" s="12">
        <v>0</v>
      </c>
      <c r="Z38" s="2" t="s">
        <v>42</v>
      </c>
      <c r="AA38" s="2" t="s">
        <v>42</v>
      </c>
      <c r="AB38" s="12">
        <v>0</v>
      </c>
      <c r="AC38" s="2" t="s">
        <v>42</v>
      </c>
      <c r="AD38" s="2" t="s">
        <v>42</v>
      </c>
      <c r="AE38" s="2" t="s">
        <v>42</v>
      </c>
      <c r="AF38" s="2" t="s">
        <v>42</v>
      </c>
    </row>
    <row r="39" spans="1:32" ht="15" customHeight="1" x14ac:dyDescent="0.35">
      <c r="A39" s="2">
        <v>6</v>
      </c>
      <c r="B39" s="2" t="s">
        <v>91</v>
      </c>
      <c r="C39" t="s">
        <v>55</v>
      </c>
      <c r="D39" s="2" t="s">
        <v>45</v>
      </c>
      <c r="E39" s="2" t="s">
        <v>92</v>
      </c>
      <c r="F39" s="15" t="str">
        <f>HYPERLINK("https://www.synprovis.ch/improve", "Link")</f>
        <v>Link</v>
      </c>
      <c r="G39" s="12">
        <v>0</v>
      </c>
      <c r="H39" s="2" t="s">
        <v>42</v>
      </c>
      <c r="I39" s="2" t="s">
        <v>42</v>
      </c>
      <c r="J39" s="2" t="s">
        <v>42</v>
      </c>
      <c r="K39" s="12">
        <v>0.8</v>
      </c>
      <c r="L39" s="2" t="s">
        <v>41</v>
      </c>
      <c r="M39" s="2" t="s">
        <v>41</v>
      </c>
      <c r="N39" s="2" t="s">
        <v>41</v>
      </c>
      <c r="O39" s="2" t="s">
        <v>41</v>
      </c>
      <c r="P39" s="2" t="s">
        <v>42</v>
      </c>
      <c r="Q39" s="12">
        <v>0.5</v>
      </c>
      <c r="R39" s="2" t="s">
        <v>42</v>
      </c>
      <c r="S39" s="2" t="s">
        <v>41</v>
      </c>
      <c r="T39" s="12">
        <v>0.75</v>
      </c>
      <c r="U39" s="2" t="s">
        <v>41</v>
      </c>
      <c r="V39" s="2" t="s">
        <v>41</v>
      </c>
      <c r="W39" s="2" t="s">
        <v>41</v>
      </c>
      <c r="X39" s="2" t="s">
        <v>42</v>
      </c>
      <c r="Y39" s="12">
        <v>0</v>
      </c>
      <c r="Z39" s="2" t="s">
        <v>42</v>
      </c>
      <c r="AA39" s="2" t="s">
        <v>42</v>
      </c>
      <c r="AB39" s="12">
        <v>0</v>
      </c>
      <c r="AC39" s="2" t="s">
        <v>42</v>
      </c>
      <c r="AD39" s="2" t="s">
        <v>42</v>
      </c>
      <c r="AE39" s="2" t="s">
        <v>42</v>
      </c>
      <c r="AF39" s="2" t="s">
        <v>42</v>
      </c>
    </row>
    <row r="40" spans="1:32" ht="15" customHeight="1" x14ac:dyDescent="0.35">
      <c r="A40" s="2">
        <v>7</v>
      </c>
      <c r="B40" s="2" t="s">
        <v>93</v>
      </c>
      <c r="C40" t="s">
        <v>44</v>
      </c>
      <c r="D40" s="2" t="s">
        <v>45</v>
      </c>
      <c r="E40" s="2" t="s">
        <v>94</v>
      </c>
      <c r="F40" s="15" t="str">
        <f>HYPERLINK("https://www.ims-ag.com/", "Link")</f>
        <v>Link</v>
      </c>
      <c r="G40" s="12">
        <v>1</v>
      </c>
      <c r="H40" s="2" t="s">
        <v>41</v>
      </c>
      <c r="I40" s="2" t="s">
        <v>41</v>
      </c>
      <c r="J40" s="2" t="s">
        <v>41</v>
      </c>
      <c r="K40" s="12">
        <v>0.4</v>
      </c>
      <c r="L40" s="2" t="s">
        <v>42</v>
      </c>
      <c r="M40" s="2" t="s">
        <v>42</v>
      </c>
      <c r="N40" s="2" t="s">
        <v>41</v>
      </c>
      <c r="O40" s="2" t="s">
        <v>41</v>
      </c>
      <c r="P40" s="2" t="s">
        <v>42</v>
      </c>
      <c r="Q40" s="12">
        <v>0.5</v>
      </c>
      <c r="R40" s="2" t="s">
        <v>42</v>
      </c>
      <c r="S40" s="2" t="s">
        <v>41</v>
      </c>
      <c r="T40" s="12">
        <v>0.25</v>
      </c>
      <c r="U40" s="2" t="s">
        <v>42</v>
      </c>
      <c r="V40" s="2" t="s">
        <v>42</v>
      </c>
      <c r="W40" s="2" t="s">
        <v>41</v>
      </c>
      <c r="X40" s="2" t="s">
        <v>42</v>
      </c>
      <c r="Y40" s="12">
        <v>0</v>
      </c>
      <c r="Z40" s="2" t="s">
        <v>42</v>
      </c>
      <c r="AA40" s="2" t="s">
        <v>42</v>
      </c>
      <c r="AB40" s="12">
        <v>0</v>
      </c>
      <c r="AC40" s="2" t="s">
        <v>42</v>
      </c>
      <c r="AD40" s="2" t="s">
        <v>42</v>
      </c>
      <c r="AE40" s="2" t="s">
        <v>42</v>
      </c>
      <c r="AF40" s="2" t="s">
        <v>42</v>
      </c>
    </row>
    <row r="41" spans="1:32" ht="15" customHeight="1" x14ac:dyDescent="0.35">
      <c r="A41" s="2">
        <v>13</v>
      </c>
      <c r="B41" s="2" t="s">
        <v>95</v>
      </c>
      <c r="C41" t="s">
        <v>44</v>
      </c>
      <c r="D41" s="2" t="s">
        <v>39</v>
      </c>
      <c r="E41" s="2" t="s">
        <v>96</v>
      </c>
      <c r="F41" s="15" t="str">
        <f>HYPERLINK("https://www.intellect.com/quality-management-software", "Link")</f>
        <v>Link</v>
      </c>
      <c r="G41" s="12">
        <v>0.33333333333333331</v>
      </c>
      <c r="H41" s="2" t="s">
        <v>41</v>
      </c>
      <c r="I41" s="2" t="s">
        <v>42</v>
      </c>
      <c r="J41" s="2" t="s">
        <v>42</v>
      </c>
      <c r="K41" s="12">
        <v>1</v>
      </c>
      <c r="L41" s="2" t="s">
        <v>41</v>
      </c>
      <c r="M41" s="2" t="s">
        <v>41</v>
      </c>
      <c r="N41" s="2" t="s">
        <v>41</v>
      </c>
      <c r="O41" s="2" t="s">
        <v>41</v>
      </c>
      <c r="P41" s="2" t="s">
        <v>41</v>
      </c>
      <c r="Q41" s="12">
        <v>0.5</v>
      </c>
      <c r="R41" s="2" t="s">
        <v>42</v>
      </c>
      <c r="S41" s="2" t="s">
        <v>41</v>
      </c>
      <c r="T41" s="12">
        <v>0.75</v>
      </c>
      <c r="U41" s="2" t="s">
        <v>41</v>
      </c>
      <c r="V41" s="2" t="s">
        <v>42</v>
      </c>
      <c r="W41" s="2" t="s">
        <v>41</v>
      </c>
      <c r="X41" s="2" t="s">
        <v>41</v>
      </c>
      <c r="Y41" s="12">
        <v>0.5</v>
      </c>
      <c r="Z41" s="2" t="s">
        <v>42</v>
      </c>
      <c r="AA41" s="2" t="s">
        <v>41</v>
      </c>
      <c r="AB41" s="12">
        <v>0.25</v>
      </c>
      <c r="AC41" s="2" t="s">
        <v>42</v>
      </c>
      <c r="AD41" s="2" t="s">
        <v>42</v>
      </c>
      <c r="AE41" s="2" t="s">
        <v>41</v>
      </c>
      <c r="AF41" s="2" t="s">
        <v>42</v>
      </c>
    </row>
    <row r="42" spans="1:32" ht="15" customHeight="1" x14ac:dyDescent="0.35">
      <c r="A42" s="2">
        <v>14</v>
      </c>
      <c r="B42" s="2" t="s">
        <v>97</v>
      </c>
      <c r="C42" t="s">
        <v>55</v>
      </c>
      <c r="D42" s="2" t="s">
        <v>45</v>
      </c>
      <c r="E42" s="2" t="s">
        <v>98</v>
      </c>
      <c r="F42" s="15" t="str">
        <f>HYPERLINK("https://iqs.ch/", "Link")</f>
        <v>Link</v>
      </c>
      <c r="G42" s="12">
        <v>0.66666666666666663</v>
      </c>
      <c r="H42" s="2" t="s">
        <v>41</v>
      </c>
      <c r="I42" s="2" t="s">
        <v>42</v>
      </c>
      <c r="J42" s="2" t="s">
        <v>41</v>
      </c>
      <c r="K42" s="12">
        <v>0.6</v>
      </c>
      <c r="L42" s="2" t="s">
        <v>42</v>
      </c>
      <c r="M42" s="2" t="s">
        <v>42</v>
      </c>
      <c r="N42" s="2" t="s">
        <v>41</v>
      </c>
      <c r="O42" s="2" t="s">
        <v>41</v>
      </c>
      <c r="P42" s="2" t="s">
        <v>41</v>
      </c>
      <c r="Q42" s="12">
        <v>0</v>
      </c>
      <c r="R42" s="2" t="s">
        <v>42</v>
      </c>
      <c r="S42" s="2" t="s">
        <v>42</v>
      </c>
      <c r="T42" s="12">
        <v>0.75</v>
      </c>
      <c r="U42" s="2" t="s">
        <v>41</v>
      </c>
      <c r="V42" s="2" t="s">
        <v>42</v>
      </c>
      <c r="W42" s="2" t="s">
        <v>41</v>
      </c>
      <c r="X42" s="2" t="s">
        <v>41</v>
      </c>
      <c r="Y42" s="12">
        <v>0</v>
      </c>
      <c r="Z42" s="2" t="s">
        <v>42</v>
      </c>
      <c r="AA42" s="2" t="s">
        <v>42</v>
      </c>
      <c r="AB42" s="12">
        <v>0</v>
      </c>
      <c r="AC42" s="2" t="s">
        <v>42</v>
      </c>
      <c r="AD42" s="2" t="s">
        <v>42</v>
      </c>
      <c r="AE42" s="2" t="s">
        <v>42</v>
      </c>
      <c r="AF42" s="2" t="s">
        <v>42</v>
      </c>
    </row>
    <row r="43" spans="1:32" ht="15" customHeight="1" x14ac:dyDescent="0.35">
      <c r="A43" s="2">
        <v>15</v>
      </c>
      <c r="B43" s="2" t="s">
        <v>99</v>
      </c>
      <c r="C43" t="s">
        <v>55</v>
      </c>
      <c r="D43" s="2" t="s">
        <v>45</v>
      </c>
      <c r="E43" s="2" t="s">
        <v>100</v>
      </c>
      <c r="F43" s="15" t="str">
        <f>HYPERLINK("http://www.consys.ch/limsophy-bpm.htm", "Link")</f>
        <v>Link</v>
      </c>
      <c r="G43" s="12">
        <v>1</v>
      </c>
      <c r="H43" s="2" t="s">
        <v>41</v>
      </c>
      <c r="I43" s="2" t="s">
        <v>41</v>
      </c>
      <c r="J43" s="2" t="s">
        <v>41</v>
      </c>
      <c r="K43" s="12">
        <v>1</v>
      </c>
      <c r="L43" s="2" t="s">
        <v>41</v>
      </c>
      <c r="M43" s="2" t="s">
        <v>41</v>
      </c>
      <c r="N43" s="2" t="s">
        <v>41</v>
      </c>
      <c r="O43" s="2" t="s">
        <v>41</v>
      </c>
      <c r="P43" s="2" t="s">
        <v>41</v>
      </c>
      <c r="Q43" s="12">
        <v>1</v>
      </c>
      <c r="R43" s="2" t="s">
        <v>41</v>
      </c>
      <c r="S43" s="2" t="s">
        <v>41</v>
      </c>
      <c r="T43" s="12">
        <v>0.75</v>
      </c>
      <c r="U43" s="2" t="s">
        <v>42</v>
      </c>
      <c r="V43" s="2" t="s">
        <v>41</v>
      </c>
      <c r="W43" s="2" t="s">
        <v>41</v>
      </c>
      <c r="X43" s="2" t="s">
        <v>41</v>
      </c>
      <c r="Y43" s="12">
        <v>0</v>
      </c>
      <c r="Z43" s="2" t="s">
        <v>42</v>
      </c>
      <c r="AA43" s="2" t="s">
        <v>42</v>
      </c>
      <c r="AB43" s="12">
        <v>0.25</v>
      </c>
      <c r="AC43" s="2" t="s">
        <v>42</v>
      </c>
      <c r="AD43" s="2" t="s">
        <v>42</v>
      </c>
      <c r="AE43" s="2" t="s">
        <v>42</v>
      </c>
      <c r="AF43" s="2" t="s">
        <v>41</v>
      </c>
    </row>
    <row r="44" spans="1:32" ht="15" customHeight="1" x14ac:dyDescent="0.35">
      <c r="A44" s="2">
        <v>48</v>
      </c>
      <c r="B44" s="2" t="s">
        <v>101</v>
      </c>
      <c r="C44" t="s">
        <v>38</v>
      </c>
      <c r="D44" s="2" t="s">
        <v>39</v>
      </c>
      <c r="E44" s="2" t="s">
        <v>102</v>
      </c>
      <c r="F44" s="15" t="str">
        <f>HYPERLINK("https://luminlogic.com/", "Link")</f>
        <v>Link</v>
      </c>
      <c r="G44" s="12">
        <v>0.33333333333333331</v>
      </c>
      <c r="H44" s="2" t="s">
        <v>41</v>
      </c>
      <c r="I44" s="2" t="s">
        <v>42</v>
      </c>
      <c r="J44" s="2" t="s">
        <v>42</v>
      </c>
      <c r="K44" s="12">
        <v>0.8</v>
      </c>
      <c r="L44" s="2" t="s">
        <v>41</v>
      </c>
      <c r="M44" s="2" t="s">
        <v>41</v>
      </c>
      <c r="N44" s="2" t="s">
        <v>41</v>
      </c>
      <c r="O44" s="2" t="s">
        <v>41</v>
      </c>
      <c r="P44" s="2" t="s">
        <v>42</v>
      </c>
      <c r="Q44" s="12">
        <v>0.5</v>
      </c>
      <c r="R44" s="2" t="s">
        <v>42</v>
      </c>
      <c r="S44" s="2" t="s">
        <v>41</v>
      </c>
      <c r="T44" s="12">
        <v>0.25</v>
      </c>
      <c r="U44" s="2" t="s">
        <v>41</v>
      </c>
      <c r="V44" s="2" t="s">
        <v>42</v>
      </c>
      <c r="W44" s="2" t="s">
        <v>42</v>
      </c>
      <c r="X44" s="2" t="s">
        <v>42</v>
      </c>
      <c r="Y44" s="12">
        <v>0</v>
      </c>
      <c r="Z44" s="2" t="s">
        <v>42</v>
      </c>
      <c r="AA44" s="2" t="s">
        <v>42</v>
      </c>
      <c r="AB44" s="12">
        <v>0.25</v>
      </c>
      <c r="AC44" s="2" t="s">
        <v>42</v>
      </c>
      <c r="AD44" s="2" t="s">
        <v>42</v>
      </c>
      <c r="AE44" s="2" t="s">
        <v>41</v>
      </c>
      <c r="AF44" s="2" t="s">
        <v>42</v>
      </c>
    </row>
    <row r="45" spans="1:32" ht="15" customHeight="1" x14ac:dyDescent="0.35">
      <c r="A45" s="2">
        <v>16</v>
      </c>
      <c r="B45" s="2" t="s">
        <v>103</v>
      </c>
      <c r="C45" t="s">
        <v>38</v>
      </c>
      <c r="D45" s="2" t="s">
        <v>39</v>
      </c>
      <c r="E45" s="2" t="s">
        <v>104</v>
      </c>
      <c r="F45" s="15" t="str">
        <f>HYPERLINK("https://www.mastercontrol.com/", "Link")</f>
        <v>Link</v>
      </c>
      <c r="G45" s="12">
        <v>0.33333333333333331</v>
      </c>
      <c r="H45" s="2" t="s">
        <v>41</v>
      </c>
      <c r="I45" s="2" t="s">
        <v>42</v>
      </c>
      <c r="J45" s="2" t="s">
        <v>42</v>
      </c>
      <c r="K45" s="12">
        <v>1</v>
      </c>
      <c r="L45" s="2" t="s">
        <v>41</v>
      </c>
      <c r="M45" s="2" t="s">
        <v>41</v>
      </c>
      <c r="N45" s="2" t="s">
        <v>41</v>
      </c>
      <c r="O45" s="2" t="s">
        <v>41</v>
      </c>
      <c r="P45" s="2" t="s">
        <v>41</v>
      </c>
      <c r="Q45" s="12">
        <v>0.5</v>
      </c>
      <c r="R45" s="2" t="s">
        <v>42</v>
      </c>
      <c r="S45" s="2" t="s">
        <v>41</v>
      </c>
      <c r="T45" s="12">
        <v>1</v>
      </c>
      <c r="U45" s="2" t="s">
        <v>41</v>
      </c>
      <c r="V45" s="2" t="s">
        <v>41</v>
      </c>
      <c r="W45" s="2" t="s">
        <v>41</v>
      </c>
      <c r="X45" s="2" t="s">
        <v>41</v>
      </c>
      <c r="Y45" s="12">
        <v>0</v>
      </c>
      <c r="Z45" s="2" t="s">
        <v>42</v>
      </c>
      <c r="AA45" s="2" t="s">
        <v>42</v>
      </c>
      <c r="AB45" s="12">
        <v>0.75</v>
      </c>
      <c r="AC45" s="2" t="s">
        <v>41</v>
      </c>
      <c r="AD45" s="2" t="s">
        <v>42</v>
      </c>
      <c r="AE45" s="2" t="s">
        <v>41</v>
      </c>
      <c r="AF45" s="2" t="s">
        <v>41</v>
      </c>
    </row>
    <row r="46" spans="1:32" ht="15" customHeight="1" x14ac:dyDescent="0.35">
      <c r="A46" s="2">
        <v>18</v>
      </c>
      <c r="B46" s="2" t="s">
        <v>105</v>
      </c>
      <c r="C46" t="s">
        <v>44</v>
      </c>
      <c r="D46" s="2" t="s">
        <v>52</v>
      </c>
      <c r="E46" s="2" t="s">
        <v>106</v>
      </c>
      <c r="F46" s="15" t="str">
        <f>HYPERLINK("https://matrixreq.com/product", "Link")</f>
        <v>Link</v>
      </c>
      <c r="G46" s="12">
        <v>1</v>
      </c>
      <c r="H46" s="2" t="s">
        <v>41</v>
      </c>
      <c r="I46" s="2" t="s">
        <v>41</v>
      </c>
      <c r="J46" s="2" t="s">
        <v>41</v>
      </c>
      <c r="K46" s="12">
        <v>1</v>
      </c>
      <c r="L46" s="2" t="s">
        <v>41</v>
      </c>
      <c r="M46" s="2" t="s">
        <v>41</v>
      </c>
      <c r="N46" s="2" t="s">
        <v>41</v>
      </c>
      <c r="O46" s="2" t="s">
        <v>41</v>
      </c>
      <c r="P46" s="2" t="s">
        <v>41</v>
      </c>
      <c r="Q46" s="12">
        <v>0.5</v>
      </c>
      <c r="R46" s="2" t="s">
        <v>42</v>
      </c>
      <c r="S46" s="2" t="s">
        <v>41</v>
      </c>
      <c r="T46" s="12">
        <v>0</v>
      </c>
      <c r="U46" s="2" t="s">
        <v>42</v>
      </c>
      <c r="V46" s="2" t="s">
        <v>42</v>
      </c>
      <c r="W46" s="2" t="s">
        <v>42</v>
      </c>
      <c r="X46" s="2" t="s">
        <v>42</v>
      </c>
      <c r="Y46" s="12">
        <v>1</v>
      </c>
      <c r="Z46" s="2" t="s">
        <v>41</v>
      </c>
      <c r="AA46" s="2" t="s">
        <v>41</v>
      </c>
      <c r="AB46" s="12">
        <v>0.5</v>
      </c>
      <c r="AC46" s="2" t="s">
        <v>42</v>
      </c>
      <c r="AD46" s="2" t="s">
        <v>41</v>
      </c>
      <c r="AE46" s="2" t="s">
        <v>41</v>
      </c>
      <c r="AF46" s="2" t="s">
        <v>42</v>
      </c>
    </row>
    <row r="47" spans="1:32" ht="15" customHeight="1" x14ac:dyDescent="0.35">
      <c r="A47" s="2">
        <v>49</v>
      </c>
      <c r="B47" s="2" t="s">
        <v>107</v>
      </c>
      <c r="C47" t="s">
        <v>38</v>
      </c>
      <c r="D47" s="2" t="s">
        <v>52</v>
      </c>
      <c r="E47" s="2" t="s">
        <v>108</v>
      </c>
      <c r="F47" s="15" t="str">
        <f>HYPERLINK("https://www.meddevo.com/", "Link")</f>
        <v>Link</v>
      </c>
      <c r="G47" s="12">
        <v>0.66666666666666663</v>
      </c>
      <c r="H47" s="2" t="s">
        <v>41</v>
      </c>
      <c r="I47" s="2" t="s">
        <v>41</v>
      </c>
      <c r="J47" s="2" t="s">
        <v>42</v>
      </c>
      <c r="K47" s="12">
        <v>0.8</v>
      </c>
      <c r="L47" s="2" t="s">
        <v>41</v>
      </c>
      <c r="M47" s="2" t="s">
        <v>41</v>
      </c>
      <c r="N47" s="2" t="s">
        <v>42</v>
      </c>
      <c r="O47" s="2" t="s">
        <v>41</v>
      </c>
      <c r="P47" s="2" t="s">
        <v>41</v>
      </c>
      <c r="Q47" s="12">
        <v>0</v>
      </c>
      <c r="R47" s="2" t="s">
        <v>42</v>
      </c>
      <c r="S47" s="2" t="s">
        <v>42</v>
      </c>
      <c r="T47" s="12">
        <v>0</v>
      </c>
      <c r="U47" s="2" t="s">
        <v>42</v>
      </c>
      <c r="V47" s="2" t="s">
        <v>42</v>
      </c>
      <c r="W47" s="2" t="s">
        <v>42</v>
      </c>
      <c r="X47" s="2" t="s">
        <v>42</v>
      </c>
      <c r="Y47" s="12">
        <v>0</v>
      </c>
      <c r="Z47" s="2" t="s">
        <v>42</v>
      </c>
      <c r="AA47" s="2" t="s">
        <v>42</v>
      </c>
      <c r="AB47" s="12">
        <v>0</v>
      </c>
      <c r="AC47" s="2" t="s">
        <v>42</v>
      </c>
      <c r="AD47" s="2" t="s">
        <v>42</v>
      </c>
      <c r="AE47" s="2" t="s">
        <v>42</v>
      </c>
      <c r="AF47" s="2" t="s">
        <v>42</v>
      </c>
    </row>
    <row r="48" spans="1:32" ht="15" customHeight="1" x14ac:dyDescent="0.35">
      <c r="A48" s="2">
        <v>87</v>
      </c>
      <c r="B48" s="2" t="s">
        <v>109</v>
      </c>
      <c r="C48" t="s">
        <v>38</v>
      </c>
      <c r="D48" s="2" t="s">
        <v>52</v>
      </c>
      <c r="E48" s="2" t="s">
        <v>110</v>
      </c>
      <c r="F48" s="15" t="str">
        <f>HYPERLINK("https://openregulatory.com/", "Link")</f>
        <v>Link</v>
      </c>
      <c r="G48" s="12">
        <v>0.66666666666666663</v>
      </c>
      <c r="H48" s="2" t="s">
        <v>41</v>
      </c>
      <c r="I48" s="2" t="s">
        <v>41</v>
      </c>
      <c r="J48" s="2" t="s">
        <v>42</v>
      </c>
      <c r="K48" s="12">
        <v>0.4</v>
      </c>
      <c r="L48" s="2" t="s">
        <v>42</v>
      </c>
      <c r="M48" s="2" t="s">
        <v>41</v>
      </c>
      <c r="N48" s="2" t="s">
        <v>41</v>
      </c>
      <c r="O48" s="2" t="s">
        <v>42</v>
      </c>
      <c r="P48" s="2" t="s">
        <v>42</v>
      </c>
      <c r="Q48" s="12">
        <v>1</v>
      </c>
      <c r="R48" s="2" t="s">
        <v>41</v>
      </c>
      <c r="S48" s="2" t="s">
        <v>41</v>
      </c>
      <c r="T48" s="12">
        <v>0</v>
      </c>
      <c r="U48" s="2" t="s">
        <v>42</v>
      </c>
      <c r="V48" s="2" t="s">
        <v>42</v>
      </c>
      <c r="W48" s="2" t="s">
        <v>42</v>
      </c>
      <c r="X48" s="2" t="s">
        <v>42</v>
      </c>
      <c r="Y48" s="12">
        <v>0</v>
      </c>
      <c r="Z48" s="2" t="s">
        <v>42</v>
      </c>
      <c r="AA48" s="2" t="s">
        <v>42</v>
      </c>
      <c r="AB48" s="12">
        <v>0.5</v>
      </c>
      <c r="AC48" s="2" t="s">
        <v>42</v>
      </c>
      <c r="AD48" s="2" t="s">
        <v>41</v>
      </c>
      <c r="AE48" s="2" t="s">
        <v>42</v>
      </c>
      <c r="AF48" s="2" t="s">
        <v>41</v>
      </c>
    </row>
    <row r="49" spans="1:32" ht="15" customHeight="1" x14ac:dyDescent="0.35">
      <c r="A49" s="2">
        <v>19</v>
      </c>
      <c r="B49" s="2" t="s">
        <v>111</v>
      </c>
      <c r="C49" t="s">
        <v>44</v>
      </c>
      <c r="D49" s="2" t="s">
        <v>45</v>
      </c>
      <c r="E49" s="2" t="s">
        <v>112</v>
      </c>
      <c r="F49" s="15" t="str">
        <f>HYPERLINK("https://optimiso-group.com/en/software/certifications/certification-13485/", "Link")</f>
        <v>Link</v>
      </c>
      <c r="G49" s="12">
        <v>0.66666666666666663</v>
      </c>
      <c r="H49" s="2" t="s">
        <v>41</v>
      </c>
      <c r="I49" s="2" t="s">
        <v>42</v>
      </c>
      <c r="J49" s="2" t="s">
        <v>41</v>
      </c>
      <c r="K49" s="12">
        <v>0.6</v>
      </c>
      <c r="L49" s="2" t="s">
        <v>42</v>
      </c>
      <c r="M49" s="2" t="s">
        <v>41</v>
      </c>
      <c r="N49" s="2" t="s">
        <v>41</v>
      </c>
      <c r="O49" s="2" t="s">
        <v>41</v>
      </c>
      <c r="P49" s="2" t="s">
        <v>42</v>
      </c>
      <c r="Q49" s="12">
        <v>1</v>
      </c>
      <c r="R49" s="2" t="s">
        <v>41</v>
      </c>
      <c r="S49" s="2" t="s">
        <v>41</v>
      </c>
      <c r="T49" s="12">
        <v>0</v>
      </c>
      <c r="U49" s="2" t="s">
        <v>42</v>
      </c>
      <c r="V49" s="2" t="s">
        <v>42</v>
      </c>
      <c r="W49" s="2" t="s">
        <v>42</v>
      </c>
      <c r="X49" s="2" t="s">
        <v>42</v>
      </c>
      <c r="Y49" s="12">
        <v>0</v>
      </c>
      <c r="Z49" s="2" t="s">
        <v>42</v>
      </c>
      <c r="AA49" s="2" t="s">
        <v>42</v>
      </c>
      <c r="AB49" s="12">
        <v>0.25</v>
      </c>
      <c r="AC49" s="2" t="s">
        <v>42</v>
      </c>
      <c r="AD49" s="2" t="s">
        <v>42</v>
      </c>
      <c r="AE49" s="2" t="s">
        <v>42</v>
      </c>
      <c r="AF49" s="2" t="s">
        <v>41</v>
      </c>
    </row>
    <row r="50" spans="1:32" ht="15" customHeight="1" x14ac:dyDescent="0.35">
      <c r="A50" s="2">
        <v>21</v>
      </c>
      <c r="B50" s="2" t="s">
        <v>113</v>
      </c>
      <c r="C50" t="s">
        <v>38</v>
      </c>
      <c r="D50" s="2" t="s">
        <v>114</v>
      </c>
      <c r="E50" s="2" t="s">
        <v>115</v>
      </c>
      <c r="F50" s="15" t="str">
        <f>HYPERLINK("https://www.orcanos.com/compliance/qpack-medical-compliance/", "Link")</f>
        <v>Link</v>
      </c>
      <c r="G50" s="12">
        <v>0.66666666666666663</v>
      </c>
      <c r="H50" s="2" t="s">
        <v>41</v>
      </c>
      <c r="I50" s="2" t="s">
        <v>41</v>
      </c>
      <c r="J50" s="2" t="s">
        <v>42</v>
      </c>
      <c r="K50" s="12">
        <v>1</v>
      </c>
      <c r="L50" s="2" t="s">
        <v>41</v>
      </c>
      <c r="M50" s="2" t="s">
        <v>41</v>
      </c>
      <c r="N50" s="2" t="s">
        <v>41</v>
      </c>
      <c r="O50" s="2" t="s">
        <v>41</v>
      </c>
      <c r="P50" s="2" t="s">
        <v>41</v>
      </c>
      <c r="Q50" s="12">
        <v>0.5</v>
      </c>
      <c r="R50" s="2" t="s">
        <v>42</v>
      </c>
      <c r="S50" s="2" t="s">
        <v>41</v>
      </c>
      <c r="T50" s="12">
        <v>0.25</v>
      </c>
      <c r="U50" s="2" t="s">
        <v>41</v>
      </c>
      <c r="V50" s="2" t="s">
        <v>42</v>
      </c>
      <c r="W50" s="2" t="s">
        <v>42</v>
      </c>
      <c r="X50" s="2" t="s">
        <v>42</v>
      </c>
      <c r="Y50" s="12">
        <v>1</v>
      </c>
      <c r="Z50" s="2" t="s">
        <v>41</v>
      </c>
      <c r="AA50" s="2" t="s">
        <v>41</v>
      </c>
      <c r="AB50" s="12">
        <v>0.5</v>
      </c>
      <c r="AC50" s="2" t="s">
        <v>42</v>
      </c>
      <c r="AD50" s="2" t="s">
        <v>41</v>
      </c>
      <c r="AE50" s="2" t="s">
        <v>41</v>
      </c>
      <c r="AF50" s="2" t="s">
        <v>42</v>
      </c>
    </row>
    <row r="51" spans="1:32" ht="15" customHeight="1" x14ac:dyDescent="0.35">
      <c r="A51" s="2">
        <v>68</v>
      </c>
      <c r="B51" s="2" t="s">
        <v>116</v>
      </c>
      <c r="C51" t="s">
        <v>44</v>
      </c>
      <c r="D51" s="2" t="s">
        <v>39</v>
      </c>
      <c r="E51" s="2" t="s">
        <v>117</v>
      </c>
      <c r="F51" s="15" t="str">
        <f>HYPERLINK("https://www.plm.automation.siemens.com/global/en/products/polarion/", "Link")</f>
        <v>Link</v>
      </c>
      <c r="G51" s="12">
        <v>0.33333333333333331</v>
      </c>
      <c r="H51" s="2" t="s">
        <v>41</v>
      </c>
      <c r="I51" s="2" t="s">
        <v>42</v>
      </c>
      <c r="J51" s="2" t="s">
        <v>42</v>
      </c>
      <c r="K51" s="12">
        <v>0.4</v>
      </c>
      <c r="L51" s="2" t="s">
        <v>42</v>
      </c>
      <c r="M51" s="2" t="s">
        <v>42</v>
      </c>
      <c r="N51" s="2" t="s">
        <v>41</v>
      </c>
      <c r="O51" s="2" t="s">
        <v>42</v>
      </c>
      <c r="P51" s="2" t="s">
        <v>41</v>
      </c>
      <c r="Q51" s="12">
        <v>0</v>
      </c>
      <c r="R51" s="2" t="s">
        <v>42</v>
      </c>
      <c r="S51" s="2" t="s">
        <v>42</v>
      </c>
      <c r="T51" s="12">
        <v>0</v>
      </c>
      <c r="U51" s="2" t="s">
        <v>42</v>
      </c>
      <c r="V51" s="2" t="s">
        <v>42</v>
      </c>
      <c r="W51" s="2" t="s">
        <v>42</v>
      </c>
      <c r="X51" s="2" t="s">
        <v>42</v>
      </c>
      <c r="Y51" s="12">
        <v>0</v>
      </c>
      <c r="Z51" s="2" t="s">
        <v>42</v>
      </c>
      <c r="AA51" s="2" t="s">
        <v>42</v>
      </c>
      <c r="AB51" s="12">
        <v>0.5</v>
      </c>
      <c r="AC51" s="2" t="s">
        <v>42</v>
      </c>
      <c r="AD51" s="2" t="s">
        <v>41</v>
      </c>
      <c r="AE51" s="2" t="s">
        <v>41</v>
      </c>
      <c r="AF51" s="2" t="s">
        <v>42</v>
      </c>
    </row>
    <row r="52" spans="1:32" ht="15" customHeight="1" x14ac:dyDescent="0.35">
      <c r="A52" s="2">
        <v>22</v>
      </c>
      <c r="B52" s="2" t="s">
        <v>118</v>
      </c>
      <c r="C52" t="s">
        <v>38</v>
      </c>
      <c r="D52" s="2" t="s">
        <v>39</v>
      </c>
      <c r="E52" s="2" t="s">
        <v>119</v>
      </c>
      <c r="F52" s="15" t="str">
        <f>HYPERLINK("https://www.propelplm.com/products/qms", "Link")</f>
        <v>Link</v>
      </c>
      <c r="G52" s="12">
        <v>0.33333333333333331</v>
      </c>
      <c r="H52" s="2" t="s">
        <v>41</v>
      </c>
      <c r="I52" s="2" t="s">
        <v>42</v>
      </c>
      <c r="J52" s="2" t="s">
        <v>42</v>
      </c>
      <c r="K52" s="12">
        <v>1</v>
      </c>
      <c r="L52" s="2" t="s">
        <v>41</v>
      </c>
      <c r="M52" s="2" t="s">
        <v>41</v>
      </c>
      <c r="N52" s="2" t="s">
        <v>41</v>
      </c>
      <c r="O52" s="2" t="s">
        <v>41</v>
      </c>
      <c r="P52" s="2" t="s">
        <v>41</v>
      </c>
      <c r="Q52" s="12">
        <v>0.5</v>
      </c>
      <c r="R52" s="2" t="s">
        <v>42</v>
      </c>
      <c r="S52" s="2" t="s">
        <v>41</v>
      </c>
      <c r="T52" s="12">
        <v>0.75</v>
      </c>
      <c r="U52" s="2" t="s">
        <v>41</v>
      </c>
      <c r="V52" s="2" t="s">
        <v>42</v>
      </c>
      <c r="W52" s="2" t="s">
        <v>41</v>
      </c>
      <c r="X52" s="2" t="s">
        <v>41</v>
      </c>
      <c r="Y52" s="12">
        <v>0</v>
      </c>
      <c r="Z52" s="2" t="s">
        <v>42</v>
      </c>
      <c r="AA52" s="2" t="s">
        <v>42</v>
      </c>
      <c r="AB52" s="12">
        <v>0</v>
      </c>
      <c r="AC52" s="2" t="s">
        <v>42</v>
      </c>
      <c r="AD52" s="2" t="s">
        <v>42</v>
      </c>
      <c r="AE52" s="2" t="s">
        <v>42</v>
      </c>
      <c r="AF52" s="2" t="s">
        <v>42</v>
      </c>
    </row>
    <row r="53" spans="1:32" ht="15" customHeight="1" x14ac:dyDescent="0.35">
      <c r="A53" s="2">
        <v>23</v>
      </c>
      <c r="B53" s="2" t="s">
        <v>120</v>
      </c>
      <c r="C53" t="s">
        <v>44</v>
      </c>
      <c r="D53" s="2" t="s">
        <v>52</v>
      </c>
      <c r="E53" s="2" t="s">
        <v>121</v>
      </c>
      <c r="F53" s="15" t="str">
        <f>HYPERLINK("https://www.modell-aachen.de/de", "Link")</f>
        <v>Link</v>
      </c>
      <c r="G53" s="12">
        <v>0.66666666666666663</v>
      </c>
      <c r="H53" s="2" t="s">
        <v>41</v>
      </c>
      <c r="I53" s="2" t="s">
        <v>42</v>
      </c>
      <c r="J53" s="2" t="s">
        <v>41</v>
      </c>
      <c r="K53" s="12">
        <v>0.6</v>
      </c>
      <c r="L53" s="2" t="s">
        <v>41</v>
      </c>
      <c r="M53" s="2" t="s">
        <v>42</v>
      </c>
      <c r="N53" s="2" t="s">
        <v>41</v>
      </c>
      <c r="O53" s="2" t="s">
        <v>41</v>
      </c>
      <c r="P53" s="2" t="s">
        <v>42</v>
      </c>
      <c r="Q53" s="12">
        <v>0.5</v>
      </c>
      <c r="R53" s="2" t="s">
        <v>41</v>
      </c>
      <c r="S53" s="2" t="s">
        <v>42</v>
      </c>
      <c r="T53" s="12">
        <v>0</v>
      </c>
      <c r="U53" s="2" t="s">
        <v>42</v>
      </c>
      <c r="V53" s="2" t="s">
        <v>42</v>
      </c>
      <c r="W53" s="2" t="s">
        <v>42</v>
      </c>
      <c r="X53" s="2" t="s">
        <v>42</v>
      </c>
      <c r="Y53" s="12">
        <v>0</v>
      </c>
      <c r="Z53" s="2" t="s">
        <v>42</v>
      </c>
      <c r="AA53" s="2" t="s">
        <v>42</v>
      </c>
      <c r="AB53" s="12">
        <v>0.25</v>
      </c>
      <c r="AC53" s="2" t="s">
        <v>41</v>
      </c>
      <c r="AD53" s="2" t="s">
        <v>42</v>
      </c>
      <c r="AE53" s="2" t="s">
        <v>42</v>
      </c>
      <c r="AF53" s="2" t="s">
        <v>42</v>
      </c>
    </row>
    <row r="54" spans="1:32" ht="15" customHeight="1" x14ac:dyDescent="0.35">
      <c r="A54" s="2">
        <v>24</v>
      </c>
      <c r="B54" s="2" t="s">
        <v>122</v>
      </c>
      <c r="C54" t="s">
        <v>44</v>
      </c>
      <c r="D54" s="2" t="s">
        <v>39</v>
      </c>
      <c r="E54" s="2" t="s">
        <v>123</v>
      </c>
      <c r="F54" s="15" t="str">
        <f>HYPERLINK("https://www.qad.com/solutions/quality-management-system", "Link")</f>
        <v>Link</v>
      </c>
      <c r="G54" s="12">
        <v>0.33333333333333331</v>
      </c>
      <c r="H54" s="2" t="s">
        <v>41</v>
      </c>
      <c r="I54" s="2" t="s">
        <v>42</v>
      </c>
      <c r="J54" s="2" t="s">
        <v>42</v>
      </c>
      <c r="K54" s="12">
        <v>0.8</v>
      </c>
      <c r="L54" s="2" t="s">
        <v>41</v>
      </c>
      <c r="M54" s="2" t="s">
        <v>41</v>
      </c>
      <c r="N54" s="2" t="s">
        <v>41</v>
      </c>
      <c r="O54" s="2" t="s">
        <v>41</v>
      </c>
      <c r="P54" s="2" t="s">
        <v>42</v>
      </c>
      <c r="Q54" s="12">
        <v>0.5</v>
      </c>
      <c r="R54" s="2" t="s">
        <v>42</v>
      </c>
      <c r="S54" s="2" t="s">
        <v>41</v>
      </c>
      <c r="T54" s="12">
        <v>0.75</v>
      </c>
      <c r="U54" s="2" t="s">
        <v>41</v>
      </c>
      <c r="V54" s="2" t="s">
        <v>41</v>
      </c>
      <c r="W54" s="2" t="s">
        <v>41</v>
      </c>
      <c r="X54" s="2" t="s">
        <v>42</v>
      </c>
      <c r="Y54" s="12">
        <v>0</v>
      </c>
      <c r="Z54" s="2" t="s">
        <v>42</v>
      </c>
      <c r="AA54" s="2" t="s">
        <v>42</v>
      </c>
      <c r="AB54" s="12">
        <v>0</v>
      </c>
      <c r="AC54" s="2" t="s">
        <v>42</v>
      </c>
      <c r="AD54" s="2" t="s">
        <v>42</v>
      </c>
      <c r="AE54" s="2" t="s">
        <v>42</v>
      </c>
      <c r="AF54" s="2" t="s">
        <v>42</v>
      </c>
    </row>
    <row r="55" spans="1:32" ht="15" customHeight="1" x14ac:dyDescent="0.35">
      <c r="A55" s="2">
        <v>50</v>
      </c>
      <c r="B55" s="2" t="s">
        <v>124</v>
      </c>
      <c r="C55" t="s">
        <v>55</v>
      </c>
      <c r="D55" s="2" t="s">
        <v>39</v>
      </c>
      <c r="E55" s="2" t="s">
        <v>125</v>
      </c>
      <c r="F55" s="15" t="str">
        <f>HYPERLINK("https://www.camasoftware.com/", "Link")</f>
        <v>Link</v>
      </c>
      <c r="G55" s="12">
        <v>0.33333333333333331</v>
      </c>
      <c r="H55" s="2" t="s">
        <v>41</v>
      </c>
      <c r="I55" s="2" t="s">
        <v>42</v>
      </c>
      <c r="J55" s="2" t="s">
        <v>42</v>
      </c>
      <c r="K55" s="12">
        <v>0.6</v>
      </c>
      <c r="L55" s="2" t="s">
        <v>41</v>
      </c>
      <c r="M55" s="2" t="s">
        <v>41</v>
      </c>
      <c r="N55" s="2" t="s">
        <v>42</v>
      </c>
      <c r="O55" s="2" t="s">
        <v>42</v>
      </c>
      <c r="P55" s="2" t="s">
        <v>41</v>
      </c>
      <c r="Q55" s="12">
        <v>0.5</v>
      </c>
      <c r="R55" s="2" t="s">
        <v>42</v>
      </c>
      <c r="S55" s="2" t="s">
        <v>41</v>
      </c>
      <c r="T55" s="12">
        <v>0.75</v>
      </c>
      <c r="U55" s="2" t="s">
        <v>41</v>
      </c>
      <c r="V55" s="2" t="s">
        <v>42</v>
      </c>
      <c r="W55" s="2" t="s">
        <v>41</v>
      </c>
      <c r="X55" s="2" t="s">
        <v>41</v>
      </c>
      <c r="Y55" s="12">
        <v>0</v>
      </c>
      <c r="Z55" s="2" t="s">
        <v>42</v>
      </c>
      <c r="AA55" s="2" t="s">
        <v>42</v>
      </c>
      <c r="AB55" s="12">
        <v>0</v>
      </c>
      <c r="AC55" s="2" t="s">
        <v>42</v>
      </c>
      <c r="AD55" s="2" t="s">
        <v>42</v>
      </c>
      <c r="AE55" s="2" t="s">
        <v>42</v>
      </c>
      <c r="AF55" s="2" t="s">
        <v>42</v>
      </c>
    </row>
    <row r="56" spans="1:32" ht="15" customHeight="1" x14ac:dyDescent="0.35">
      <c r="A56" s="2">
        <v>27</v>
      </c>
      <c r="B56" s="2" t="s">
        <v>126</v>
      </c>
      <c r="C56" t="s">
        <v>38</v>
      </c>
      <c r="D56" s="2" t="s">
        <v>127</v>
      </c>
      <c r="E56" s="2" t="s">
        <v>128</v>
      </c>
      <c r="F56" s="15" t="str">
        <f>HYPERLINK("https://www.qmswrapper.com/eqms_for_MedDev", "Link")</f>
        <v>Link</v>
      </c>
      <c r="G56" s="12">
        <v>1</v>
      </c>
      <c r="H56" s="2" t="s">
        <v>41</v>
      </c>
      <c r="I56" s="2" t="s">
        <v>41</v>
      </c>
      <c r="J56" s="2" t="s">
        <v>41</v>
      </c>
      <c r="K56" s="12">
        <v>0.8</v>
      </c>
      <c r="L56" s="2" t="s">
        <v>41</v>
      </c>
      <c r="M56" s="2" t="s">
        <v>41</v>
      </c>
      <c r="N56" s="2" t="s">
        <v>41</v>
      </c>
      <c r="O56" s="2" t="s">
        <v>42</v>
      </c>
      <c r="P56" s="2" t="s">
        <v>41</v>
      </c>
      <c r="Q56" s="12">
        <v>0</v>
      </c>
      <c r="R56" s="2" t="s">
        <v>42</v>
      </c>
      <c r="S56" s="2" t="s">
        <v>42</v>
      </c>
      <c r="T56" s="12">
        <v>0</v>
      </c>
      <c r="U56" s="2" t="s">
        <v>42</v>
      </c>
      <c r="V56" s="2" t="s">
        <v>42</v>
      </c>
      <c r="W56" s="2" t="s">
        <v>42</v>
      </c>
      <c r="X56" s="2" t="s">
        <v>42</v>
      </c>
      <c r="Y56" s="12">
        <v>0</v>
      </c>
      <c r="Z56" s="2" t="s">
        <v>42</v>
      </c>
      <c r="AA56" s="2" t="s">
        <v>42</v>
      </c>
      <c r="AB56" s="12">
        <v>0</v>
      </c>
      <c r="AC56" s="2" t="s">
        <v>42</v>
      </c>
      <c r="AD56" s="2" t="s">
        <v>42</v>
      </c>
      <c r="AE56" s="2" t="s">
        <v>42</v>
      </c>
      <c r="AF56" s="2" t="s">
        <v>42</v>
      </c>
    </row>
    <row r="57" spans="1:32" ht="15" customHeight="1" x14ac:dyDescent="0.35">
      <c r="A57" s="2">
        <v>28</v>
      </c>
      <c r="B57" s="2" t="s">
        <v>129</v>
      </c>
      <c r="C57" t="s">
        <v>44</v>
      </c>
      <c r="D57" s="2" t="s">
        <v>39</v>
      </c>
      <c r="E57" s="2" t="s">
        <v>130</v>
      </c>
      <c r="F57" s="15" t="str">
        <f>HYPERLINK("https://qt9qms.com/quality-management-software.aspx", "Link")</f>
        <v>Link</v>
      </c>
      <c r="G57" s="12">
        <v>0.33333333333333331</v>
      </c>
      <c r="H57" s="2" t="s">
        <v>41</v>
      </c>
      <c r="I57" s="2" t="s">
        <v>42</v>
      </c>
      <c r="J57" s="2" t="s">
        <v>42</v>
      </c>
      <c r="K57" s="12">
        <v>1</v>
      </c>
      <c r="L57" s="2" t="s">
        <v>41</v>
      </c>
      <c r="M57" s="2" t="s">
        <v>41</v>
      </c>
      <c r="N57" s="2" t="s">
        <v>41</v>
      </c>
      <c r="O57" s="2" t="s">
        <v>41</v>
      </c>
      <c r="P57" s="2" t="s">
        <v>41</v>
      </c>
      <c r="Q57" s="12">
        <v>0.5</v>
      </c>
      <c r="R57" s="2" t="s">
        <v>42</v>
      </c>
      <c r="S57" s="2" t="s">
        <v>41</v>
      </c>
      <c r="T57" s="12">
        <v>0.75</v>
      </c>
      <c r="U57" s="2" t="s">
        <v>41</v>
      </c>
      <c r="V57" s="2" t="s">
        <v>42</v>
      </c>
      <c r="W57" s="2" t="s">
        <v>41</v>
      </c>
      <c r="X57" s="2" t="s">
        <v>41</v>
      </c>
      <c r="Y57" s="12">
        <v>0</v>
      </c>
      <c r="Z57" s="2" t="s">
        <v>42</v>
      </c>
      <c r="AA57" s="2" t="s">
        <v>42</v>
      </c>
      <c r="AB57" s="12">
        <v>0.5</v>
      </c>
      <c r="AC57" s="2" t="s">
        <v>41</v>
      </c>
      <c r="AD57" s="2" t="s">
        <v>42</v>
      </c>
      <c r="AE57" s="2" t="s">
        <v>42</v>
      </c>
      <c r="AF57" s="2" t="s">
        <v>41</v>
      </c>
    </row>
    <row r="58" spans="1:32" ht="15" customHeight="1" x14ac:dyDescent="0.35">
      <c r="A58" s="2">
        <v>51</v>
      </c>
      <c r="B58" s="2" t="s">
        <v>131</v>
      </c>
      <c r="C58" t="s">
        <v>55</v>
      </c>
      <c r="D58" s="2" t="s">
        <v>39</v>
      </c>
      <c r="E58" s="2" t="s">
        <v>132</v>
      </c>
      <c r="F58" s="15" t="str">
        <f>HYPERLINK("https://www.qualcy.com/", "Link")</f>
        <v>Link</v>
      </c>
      <c r="G58" s="12">
        <v>0.33333333333333331</v>
      </c>
      <c r="H58" s="2" t="s">
        <v>41</v>
      </c>
      <c r="I58" s="2" t="s">
        <v>42</v>
      </c>
      <c r="J58" s="2" t="s">
        <v>42</v>
      </c>
      <c r="K58" s="12">
        <v>0.6</v>
      </c>
      <c r="L58" s="2" t="s">
        <v>41</v>
      </c>
      <c r="M58" s="2" t="s">
        <v>41</v>
      </c>
      <c r="N58" s="2" t="s">
        <v>42</v>
      </c>
      <c r="O58" s="2" t="s">
        <v>41</v>
      </c>
      <c r="P58" s="2" t="s">
        <v>42</v>
      </c>
      <c r="Q58" s="12">
        <v>0.5</v>
      </c>
      <c r="R58" s="2" t="s">
        <v>42</v>
      </c>
      <c r="S58" s="2" t="s">
        <v>41</v>
      </c>
      <c r="T58" s="12">
        <v>0.75</v>
      </c>
      <c r="U58" s="2" t="s">
        <v>41</v>
      </c>
      <c r="V58" s="2" t="s">
        <v>42</v>
      </c>
      <c r="W58" s="2" t="s">
        <v>41</v>
      </c>
      <c r="X58" s="2" t="s">
        <v>41</v>
      </c>
      <c r="Y58" s="12">
        <v>0</v>
      </c>
      <c r="Z58" s="2" t="s">
        <v>42</v>
      </c>
      <c r="AA58" s="2" t="s">
        <v>42</v>
      </c>
      <c r="AB58" s="12">
        <v>0</v>
      </c>
      <c r="AC58" s="2" t="s">
        <v>42</v>
      </c>
      <c r="AD58" s="2" t="s">
        <v>42</v>
      </c>
      <c r="AE58" s="2" t="s">
        <v>42</v>
      </c>
      <c r="AF58" s="2" t="s">
        <v>42</v>
      </c>
    </row>
    <row r="59" spans="1:32" ht="15" customHeight="1" x14ac:dyDescent="0.35">
      <c r="A59" s="2">
        <v>67</v>
      </c>
      <c r="B59" s="2" t="s">
        <v>133</v>
      </c>
      <c r="C59" t="s">
        <v>38</v>
      </c>
      <c r="D59" s="2" t="s">
        <v>134</v>
      </c>
      <c r="E59" s="2" t="s">
        <v>135</v>
      </c>
      <c r="F59" s="15" t="str">
        <f>HYPERLINK("https://www.qualio.com/product", "Link")</f>
        <v>Link</v>
      </c>
      <c r="G59" s="12">
        <v>0.66666666666666663</v>
      </c>
      <c r="H59" s="2" t="s">
        <v>41</v>
      </c>
      <c r="I59" s="2" t="s">
        <v>41</v>
      </c>
      <c r="J59" s="2" t="s">
        <v>42</v>
      </c>
      <c r="K59" s="12">
        <v>1</v>
      </c>
      <c r="L59" s="2" t="s">
        <v>41</v>
      </c>
      <c r="M59" s="2" t="s">
        <v>41</v>
      </c>
      <c r="N59" s="2" t="s">
        <v>41</v>
      </c>
      <c r="O59" s="2" t="s">
        <v>41</v>
      </c>
      <c r="P59" s="2" t="s">
        <v>41</v>
      </c>
      <c r="Q59" s="12">
        <v>1</v>
      </c>
      <c r="R59" s="2" t="s">
        <v>41</v>
      </c>
      <c r="S59" s="2" t="s">
        <v>41</v>
      </c>
      <c r="T59" s="12">
        <v>0.5</v>
      </c>
      <c r="U59" s="2" t="s">
        <v>41</v>
      </c>
      <c r="V59" s="2" t="s">
        <v>41</v>
      </c>
      <c r="W59" s="2" t="s">
        <v>42</v>
      </c>
      <c r="X59" s="2" t="s">
        <v>42</v>
      </c>
      <c r="Y59" s="12">
        <v>0</v>
      </c>
      <c r="Z59" s="2" t="s">
        <v>42</v>
      </c>
      <c r="AA59" s="2" t="s">
        <v>42</v>
      </c>
      <c r="AB59" s="12">
        <v>0.5</v>
      </c>
      <c r="AC59" s="2" t="s">
        <v>42</v>
      </c>
      <c r="AD59" s="2" t="s">
        <v>41</v>
      </c>
      <c r="AE59" s="2" t="s">
        <v>41</v>
      </c>
      <c r="AF59" s="2" t="s">
        <v>42</v>
      </c>
    </row>
    <row r="60" spans="1:32" ht="15" customHeight="1" x14ac:dyDescent="0.35">
      <c r="A60" s="2">
        <v>29</v>
      </c>
      <c r="B60" s="2" t="s">
        <v>136</v>
      </c>
      <c r="C60" t="s">
        <v>38</v>
      </c>
      <c r="D60" s="2" t="s">
        <v>137</v>
      </c>
      <c r="E60" s="2" t="s">
        <v>138</v>
      </c>
      <c r="F60" s="15" t="str">
        <f>HYPERLINK("https://qedge.sarjen.com/", "Link")</f>
        <v>Link</v>
      </c>
      <c r="G60" s="12">
        <v>0.33333333333333331</v>
      </c>
      <c r="H60" s="2" t="s">
        <v>41</v>
      </c>
      <c r="I60" s="2" t="s">
        <v>42</v>
      </c>
      <c r="J60" s="2" t="s">
        <v>42</v>
      </c>
      <c r="K60" s="12">
        <v>1</v>
      </c>
      <c r="L60" s="2" t="s">
        <v>41</v>
      </c>
      <c r="M60" s="2" t="s">
        <v>41</v>
      </c>
      <c r="N60" s="2" t="s">
        <v>41</v>
      </c>
      <c r="O60" s="2" t="s">
        <v>41</v>
      </c>
      <c r="P60" s="2" t="s">
        <v>41</v>
      </c>
      <c r="Q60" s="12">
        <v>0.5</v>
      </c>
      <c r="R60" s="2" t="s">
        <v>42</v>
      </c>
      <c r="S60" s="2" t="s">
        <v>41</v>
      </c>
      <c r="T60" s="12">
        <v>0.5</v>
      </c>
      <c r="U60" s="2" t="s">
        <v>41</v>
      </c>
      <c r="V60" s="2" t="s">
        <v>42</v>
      </c>
      <c r="W60" s="2" t="s">
        <v>41</v>
      </c>
      <c r="X60" s="2" t="s">
        <v>42</v>
      </c>
      <c r="Y60" s="12">
        <v>0</v>
      </c>
      <c r="Z60" s="2" t="s">
        <v>42</v>
      </c>
      <c r="AA60" s="2" t="s">
        <v>42</v>
      </c>
      <c r="AB60" s="12">
        <v>0</v>
      </c>
      <c r="AC60" s="2" t="s">
        <v>42</v>
      </c>
      <c r="AD60" s="2" t="s">
        <v>42</v>
      </c>
      <c r="AE60" s="2" t="s">
        <v>42</v>
      </c>
      <c r="AF60" s="2" t="s">
        <v>42</v>
      </c>
    </row>
    <row r="61" spans="1:32" ht="15" customHeight="1" x14ac:dyDescent="0.35">
      <c r="A61" s="2">
        <v>30</v>
      </c>
      <c r="B61" s="2" t="s">
        <v>139</v>
      </c>
      <c r="C61" t="s">
        <v>38</v>
      </c>
      <c r="D61" s="2" t="s">
        <v>39</v>
      </c>
      <c r="E61" s="2" t="s">
        <v>140</v>
      </c>
      <c r="F61" s="15" t="str">
        <f>HYPERLINK("https://www.qualityze.com/contact-us/", "Link")</f>
        <v>Link</v>
      </c>
      <c r="G61" s="12">
        <v>0.33333333333333331</v>
      </c>
      <c r="H61" s="2" t="s">
        <v>41</v>
      </c>
      <c r="I61" s="2" t="s">
        <v>42</v>
      </c>
      <c r="J61" s="2" t="s">
        <v>42</v>
      </c>
      <c r="K61" s="12">
        <v>0.8</v>
      </c>
      <c r="L61" s="2" t="s">
        <v>41</v>
      </c>
      <c r="M61" s="2" t="s">
        <v>41</v>
      </c>
      <c r="N61" s="2" t="s">
        <v>42</v>
      </c>
      <c r="O61" s="2" t="s">
        <v>41</v>
      </c>
      <c r="P61" s="2" t="s">
        <v>41</v>
      </c>
      <c r="Q61" s="12">
        <v>0.5</v>
      </c>
      <c r="R61" s="2" t="s">
        <v>42</v>
      </c>
      <c r="S61" s="2" t="s">
        <v>41</v>
      </c>
      <c r="T61" s="12">
        <v>0.75</v>
      </c>
      <c r="U61" s="2" t="s">
        <v>41</v>
      </c>
      <c r="V61" s="2" t="s">
        <v>42</v>
      </c>
      <c r="W61" s="2" t="s">
        <v>41</v>
      </c>
      <c r="X61" s="2" t="s">
        <v>41</v>
      </c>
      <c r="Y61" s="12">
        <v>0</v>
      </c>
      <c r="Z61" s="2" t="s">
        <v>42</v>
      </c>
      <c r="AA61" s="2" t="s">
        <v>42</v>
      </c>
      <c r="AB61" s="12">
        <v>0</v>
      </c>
      <c r="AC61" s="2" t="s">
        <v>42</v>
      </c>
      <c r="AD61" s="2" t="s">
        <v>42</v>
      </c>
      <c r="AE61" s="2" t="s">
        <v>42</v>
      </c>
      <c r="AF61" s="2" t="s">
        <v>42</v>
      </c>
    </row>
    <row r="62" spans="1:32" ht="15" customHeight="1" x14ac:dyDescent="0.35">
      <c r="A62" s="2">
        <v>31</v>
      </c>
      <c r="B62" s="2" t="s">
        <v>141</v>
      </c>
      <c r="C62" t="s">
        <v>55</v>
      </c>
      <c r="D62" s="2" t="s">
        <v>52</v>
      </c>
      <c r="E62" s="2" t="s">
        <v>142</v>
      </c>
      <c r="F62" s="15" t="str">
        <f>HYPERLINK("https://www.roxtra.com/", "Link")</f>
        <v>Link</v>
      </c>
      <c r="G62" s="12">
        <v>1</v>
      </c>
      <c r="H62" s="2" t="s">
        <v>41</v>
      </c>
      <c r="I62" s="2" t="s">
        <v>41</v>
      </c>
      <c r="J62" s="2" t="s">
        <v>41</v>
      </c>
      <c r="K62" s="12">
        <v>0.2</v>
      </c>
      <c r="L62" s="2" t="s">
        <v>42</v>
      </c>
      <c r="M62" s="2" t="s">
        <v>42</v>
      </c>
      <c r="N62" s="2" t="s">
        <v>41</v>
      </c>
      <c r="O62" s="2" t="s">
        <v>42</v>
      </c>
      <c r="P62" s="2" t="s">
        <v>42</v>
      </c>
      <c r="Q62" s="12">
        <v>0</v>
      </c>
      <c r="R62" s="2" t="s">
        <v>42</v>
      </c>
      <c r="S62" s="2" t="s">
        <v>42</v>
      </c>
      <c r="T62" s="12">
        <v>0</v>
      </c>
      <c r="U62" s="2" t="s">
        <v>42</v>
      </c>
      <c r="V62" s="2" t="s">
        <v>42</v>
      </c>
      <c r="W62" s="2" t="s">
        <v>42</v>
      </c>
      <c r="X62" s="2" t="s">
        <v>42</v>
      </c>
      <c r="Y62" s="12">
        <v>0</v>
      </c>
      <c r="Z62" s="2" t="s">
        <v>42</v>
      </c>
      <c r="AA62" s="2" t="s">
        <v>42</v>
      </c>
      <c r="AB62" s="12">
        <v>0</v>
      </c>
      <c r="AC62" s="2" t="s">
        <v>42</v>
      </c>
      <c r="AD62" s="2" t="s">
        <v>42</v>
      </c>
      <c r="AE62" s="2" t="s">
        <v>42</v>
      </c>
      <c r="AF62" s="2" t="s">
        <v>42</v>
      </c>
    </row>
    <row r="63" spans="1:32" ht="15" customHeight="1" x14ac:dyDescent="0.35">
      <c r="A63" s="2">
        <v>32</v>
      </c>
      <c r="B63" s="2" t="s">
        <v>143</v>
      </c>
      <c r="C63" t="s">
        <v>38</v>
      </c>
      <c r="D63" s="2" t="s">
        <v>58</v>
      </c>
      <c r="E63" s="2" t="s">
        <v>144</v>
      </c>
      <c r="F63" s="15" t="str">
        <f>HYPERLINK("https://www.scilife.io/", "Link")</f>
        <v>Link</v>
      </c>
      <c r="G63" s="12">
        <v>0.33333333333333331</v>
      </c>
      <c r="H63" s="2" t="s">
        <v>41</v>
      </c>
      <c r="I63" s="2" t="s">
        <v>42</v>
      </c>
      <c r="J63" s="2" t="s">
        <v>42</v>
      </c>
      <c r="K63" s="12">
        <v>1</v>
      </c>
      <c r="L63" s="2" t="s">
        <v>41</v>
      </c>
      <c r="M63" s="2" t="s">
        <v>41</v>
      </c>
      <c r="N63" s="2" t="s">
        <v>41</v>
      </c>
      <c r="O63" s="2" t="s">
        <v>41</v>
      </c>
      <c r="P63" s="2" t="s">
        <v>41</v>
      </c>
      <c r="Q63" s="12">
        <v>0.5</v>
      </c>
      <c r="R63" s="2" t="s">
        <v>42</v>
      </c>
      <c r="S63" s="2" t="s">
        <v>41</v>
      </c>
      <c r="T63" s="12">
        <v>0.75</v>
      </c>
      <c r="U63" s="2" t="s">
        <v>41</v>
      </c>
      <c r="V63" s="2" t="s">
        <v>42</v>
      </c>
      <c r="W63" s="2" t="s">
        <v>41</v>
      </c>
      <c r="X63" s="2" t="s">
        <v>41</v>
      </c>
      <c r="Y63" s="12">
        <v>0</v>
      </c>
      <c r="Z63" s="2" t="s">
        <v>42</v>
      </c>
      <c r="AA63" s="2" t="s">
        <v>42</v>
      </c>
      <c r="AB63" s="12">
        <v>0</v>
      </c>
      <c r="AC63" s="2" t="s">
        <v>42</v>
      </c>
      <c r="AD63" s="2" t="s">
        <v>42</v>
      </c>
      <c r="AE63" s="2" t="s">
        <v>42</v>
      </c>
      <c r="AF63" s="2" t="s">
        <v>42</v>
      </c>
    </row>
    <row r="64" spans="1:32" ht="15" customHeight="1" x14ac:dyDescent="0.35">
      <c r="A64" s="2">
        <v>85</v>
      </c>
      <c r="B64" s="2" t="s">
        <v>145</v>
      </c>
      <c r="C64" t="s">
        <v>38</v>
      </c>
      <c r="D64" s="2" t="s">
        <v>67</v>
      </c>
      <c r="E64" s="2" t="s">
        <v>146</v>
      </c>
      <c r="F64" s="15" t="str">
        <f>HYPERLINK("https://smart-eye.io/", "Link")</f>
        <v>Link</v>
      </c>
      <c r="G64" s="12">
        <v>0.66666666666666663</v>
      </c>
      <c r="H64" s="2" t="s">
        <v>41</v>
      </c>
      <c r="I64" s="2" t="s">
        <v>41</v>
      </c>
      <c r="J64" s="2" t="s">
        <v>42</v>
      </c>
      <c r="K64" s="12">
        <v>0.8</v>
      </c>
      <c r="L64" s="2" t="s">
        <v>41</v>
      </c>
      <c r="M64" s="2" t="s">
        <v>41</v>
      </c>
      <c r="N64" s="2" t="s">
        <v>41</v>
      </c>
      <c r="O64" s="2" t="s">
        <v>42</v>
      </c>
      <c r="P64" s="2" t="s">
        <v>41</v>
      </c>
      <c r="Q64" s="12">
        <v>0</v>
      </c>
      <c r="R64" s="2" t="s">
        <v>42</v>
      </c>
      <c r="S64" s="2" t="s">
        <v>42</v>
      </c>
      <c r="T64" s="12">
        <v>0.25</v>
      </c>
      <c r="U64" s="2" t="s">
        <v>41</v>
      </c>
      <c r="V64" s="2" t="s">
        <v>42</v>
      </c>
      <c r="W64" s="2" t="s">
        <v>42</v>
      </c>
      <c r="X64" s="2" t="s">
        <v>42</v>
      </c>
      <c r="Y64" s="12">
        <v>0</v>
      </c>
      <c r="Z64" s="2" t="s">
        <v>42</v>
      </c>
      <c r="AA64" s="2" t="s">
        <v>42</v>
      </c>
      <c r="AB64" s="12">
        <v>0.5</v>
      </c>
      <c r="AC64" s="2" t="s">
        <v>42</v>
      </c>
      <c r="AD64" s="2" t="s">
        <v>41</v>
      </c>
      <c r="AE64" s="2" t="s">
        <v>41</v>
      </c>
      <c r="AF64" s="2" t="s">
        <v>42</v>
      </c>
    </row>
    <row r="65" spans="1:32" ht="15" customHeight="1" x14ac:dyDescent="0.35">
      <c r="A65" s="2">
        <v>35</v>
      </c>
      <c r="B65" s="2" t="s">
        <v>147</v>
      </c>
      <c r="C65" t="s">
        <v>44</v>
      </c>
      <c r="D65" s="2" t="s">
        <v>52</v>
      </c>
      <c r="E65" s="2" t="s">
        <v>148</v>
      </c>
      <c r="F65" s="15" t="str">
        <f>HYPERLINK("https://www.portalsystems.de/shareflex-online/", "Link")</f>
        <v>Link</v>
      </c>
      <c r="G65" s="12">
        <v>1</v>
      </c>
      <c r="H65" s="2" t="s">
        <v>41</v>
      </c>
      <c r="I65" s="2" t="s">
        <v>41</v>
      </c>
      <c r="J65" s="2" t="s">
        <v>41</v>
      </c>
      <c r="K65" s="12">
        <v>0</v>
      </c>
      <c r="L65" s="2" t="s">
        <v>42</v>
      </c>
      <c r="M65" s="2" t="s">
        <v>42</v>
      </c>
      <c r="N65" s="2" t="s">
        <v>42</v>
      </c>
      <c r="O65" s="2" t="s">
        <v>42</v>
      </c>
      <c r="P65" s="2" t="s">
        <v>42</v>
      </c>
      <c r="Q65" s="12">
        <v>0</v>
      </c>
      <c r="R65" s="2" t="s">
        <v>42</v>
      </c>
      <c r="S65" s="2" t="s">
        <v>42</v>
      </c>
      <c r="T65" s="12">
        <v>0</v>
      </c>
      <c r="U65" s="2" t="s">
        <v>42</v>
      </c>
      <c r="V65" s="2" t="s">
        <v>42</v>
      </c>
      <c r="W65" s="2" t="s">
        <v>42</v>
      </c>
      <c r="X65" s="2" t="s">
        <v>42</v>
      </c>
      <c r="Y65" s="12">
        <v>0</v>
      </c>
      <c r="Z65" s="2" t="s">
        <v>42</v>
      </c>
      <c r="AA65" s="2" t="s">
        <v>42</v>
      </c>
      <c r="AB65" s="12">
        <v>0</v>
      </c>
      <c r="AC65" s="2" t="s">
        <v>42</v>
      </c>
      <c r="AD65" s="2" t="s">
        <v>42</v>
      </c>
      <c r="AE65" s="2" t="s">
        <v>42</v>
      </c>
      <c r="AF65" s="2" t="s">
        <v>42</v>
      </c>
    </row>
    <row r="66" spans="1:32" ht="15" customHeight="1" x14ac:dyDescent="0.35">
      <c r="A66" s="2">
        <v>88</v>
      </c>
      <c r="B66" s="2" t="s">
        <v>149</v>
      </c>
      <c r="C66" t="s">
        <v>38</v>
      </c>
      <c r="D66" s="2" t="s">
        <v>39</v>
      </c>
      <c r="E66" s="2" t="s">
        <v>149</v>
      </c>
      <c r="F66" s="15" t="str">
        <f>HYPERLINK("https://www.sierralabs.com/", "Link")</f>
        <v>Link</v>
      </c>
      <c r="G66" s="12">
        <v>0.66666666666666663</v>
      </c>
      <c r="H66" s="2" t="s">
        <v>41</v>
      </c>
      <c r="I66" s="2" t="s">
        <v>41</v>
      </c>
      <c r="J66" s="2" t="s">
        <v>42</v>
      </c>
      <c r="K66" s="12">
        <v>0.6</v>
      </c>
      <c r="L66" s="2" t="s">
        <v>41</v>
      </c>
      <c r="M66" s="2" t="s">
        <v>41</v>
      </c>
      <c r="N66" s="2" t="s">
        <v>42</v>
      </c>
      <c r="O66" s="2" t="s">
        <v>41</v>
      </c>
      <c r="P66" s="2" t="s">
        <v>42</v>
      </c>
      <c r="Q66" s="12">
        <v>0.5</v>
      </c>
      <c r="R66" s="2" t="s">
        <v>42</v>
      </c>
      <c r="S66" s="2" t="s">
        <v>41</v>
      </c>
      <c r="T66" s="12">
        <v>0</v>
      </c>
      <c r="U66" s="2" t="s">
        <v>42</v>
      </c>
      <c r="V66" s="2" t="s">
        <v>42</v>
      </c>
      <c r="W66" s="2" t="s">
        <v>42</v>
      </c>
      <c r="X66" s="2" t="s">
        <v>42</v>
      </c>
      <c r="Y66" s="12">
        <v>0</v>
      </c>
      <c r="Z66" s="2" t="s">
        <v>42</v>
      </c>
      <c r="AA66" s="2" t="s">
        <v>42</v>
      </c>
      <c r="AB66" s="12">
        <v>0</v>
      </c>
      <c r="AC66" s="2" t="s">
        <v>42</v>
      </c>
      <c r="AD66" s="2" t="s">
        <v>42</v>
      </c>
      <c r="AE66" s="2" t="s">
        <v>42</v>
      </c>
      <c r="AF66" s="2" t="s">
        <v>42</v>
      </c>
    </row>
    <row r="67" spans="1:32" ht="15" customHeight="1" x14ac:dyDescent="0.35">
      <c r="A67" s="2">
        <v>36</v>
      </c>
      <c r="B67" s="2" t="s">
        <v>150</v>
      </c>
      <c r="C67" t="s">
        <v>38</v>
      </c>
      <c r="D67" s="2" t="s">
        <v>151</v>
      </c>
      <c r="E67" s="2" t="s">
        <v>152</v>
      </c>
      <c r="F67" s="15" t="str">
        <f>HYPERLINK("https://www.simplerqms.com/validation-and-certification/", "Link")</f>
        <v>Link</v>
      </c>
      <c r="G67" s="12">
        <v>0.66666666666666663</v>
      </c>
      <c r="H67" s="2" t="s">
        <v>41</v>
      </c>
      <c r="I67" s="2" t="s">
        <v>41</v>
      </c>
      <c r="J67" s="2" t="s">
        <v>42</v>
      </c>
      <c r="K67" s="12">
        <v>1</v>
      </c>
      <c r="L67" s="2" t="s">
        <v>41</v>
      </c>
      <c r="M67" s="2" t="s">
        <v>41</v>
      </c>
      <c r="N67" s="2" t="s">
        <v>41</v>
      </c>
      <c r="O67" s="2" t="s">
        <v>41</v>
      </c>
      <c r="P67" s="2" t="s">
        <v>41</v>
      </c>
      <c r="Q67" s="12">
        <v>0.5</v>
      </c>
      <c r="R67" s="2" t="s">
        <v>42</v>
      </c>
      <c r="S67" s="2" t="s">
        <v>41</v>
      </c>
      <c r="T67" s="12">
        <v>0.5</v>
      </c>
      <c r="U67" s="2" t="s">
        <v>41</v>
      </c>
      <c r="V67" s="2" t="s">
        <v>42</v>
      </c>
      <c r="W67" s="2" t="s">
        <v>41</v>
      </c>
      <c r="X67" s="2" t="s">
        <v>42</v>
      </c>
      <c r="Y67" s="12">
        <v>0</v>
      </c>
      <c r="Z67" s="2" t="s">
        <v>42</v>
      </c>
      <c r="AA67" s="2" t="s">
        <v>42</v>
      </c>
      <c r="AB67" s="12">
        <v>0.25</v>
      </c>
      <c r="AC67" s="2" t="s">
        <v>42</v>
      </c>
      <c r="AD67" s="2" t="s">
        <v>42</v>
      </c>
      <c r="AE67" s="2" t="s">
        <v>41</v>
      </c>
      <c r="AF67" s="2" t="s">
        <v>42</v>
      </c>
    </row>
    <row r="68" spans="1:32" ht="15" customHeight="1" x14ac:dyDescent="0.35">
      <c r="A68" s="2">
        <v>37</v>
      </c>
      <c r="B68" s="2" t="s">
        <v>153</v>
      </c>
      <c r="C68" t="s">
        <v>44</v>
      </c>
      <c r="D68" s="2" t="s">
        <v>52</v>
      </c>
      <c r="E68" s="2" t="s">
        <v>154</v>
      </c>
      <c r="F68" s="15" t="str">
        <f>HYPERLINK("https://www.cwa.de/", "Link")</f>
        <v>Link</v>
      </c>
      <c r="G68" s="12">
        <v>0.66666666666666663</v>
      </c>
      <c r="H68" s="2" t="s">
        <v>41</v>
      </c>
      <c r="I68" s="2" t="s">
        <v>42</v>
      </c>
      <c r="J68" s="2" t="s">
        <v>41</v>
      </c>
      <c r="K68" s="12">
        <v>1</v>
      </c>
      <c r="L68" s="2" t="s">
        <v>41</v>
      </c>
      <c r="M68" s="2" t="s">
        <v>41</v>
      </c>
      <c r="N68" s="2" t="s">
        <v>41</v>
      </c>
      <c r="O68" s="2" t="s">
        <v>41</v>
      </c>
      <c r="P68" s="2" t="s">
        <v>41</v>
      </c>
      <c r="Q68" s="12">
        <v>1</v>
      </c>
      <c r="R68" s="2" t="s">
        <v>41</v>
      </c>
      <c r="S68" s="2" t="s">
        <v>41</v>
      </c>
      <c r="T68" s="12">
        <v>0.5</v>
      </c>
      <c r="U68" s="2" t="s">
        <v>42</v>
      </c>
      <c r="V68" s="2" t="s">
        <v>42</v>
      </c>
      <c r="W68" s="2" t="s">
        <v>41</v>
      </c>
      <c r="X68" s="2" t="s">
        <v>41</v>
      </c>
      <c r="Y68" s="12">
        <v>1</v>
      </c>
      <c r="Z68" s="2" t="s">
        <v>41</v>
      </c>
      <c r="AA68" s="2" t="s">
        <v>41</v>
      </c>
      <c r="AB68" s="12">
        <v>0.25</v>
      </c>
      <c r="AC68" s="2" t="s">
        <v>41</v>
      </c>
      <c r="AD68" s="2" t="s">
        <v>42</v>
      </c>
      <c r="AE68" s="2" t="s">
        <v>42</v>
      </c>
      <c r="AF68" s="2" t="s">
        <v>42</v>
      </c>
    </row>
    <row r="69" spans="1:32" ht="15" customHeight="1" x14ac:dyDescent="0.35">
      <c r="A69" s="2">
        <v>38</v>
      </c>
      <c r="B69" s="2" t="s">
        <v>155</v>
      </c>
      <c r="C69" t="s">
        <v>38</v>
      </c>
      <c r="D69" s="2" t="s">
        <v>39</v>
      </c>
      <c r="E69" s="2" t="s">
        <v>156</v>
      </c>
      <c r="F69" s="15" t="str">
        <f>HYPERLINK("https://www.pilgrimquality.com/solutions", "Link")</f>
        <v>Link</v>
      </c>
      <c r="G69" s="12">
        <v>0.33333333333333331</v>
      </c>
      <c r="H69" s="2" t="s">
        <v>41</v>
      </c>
      <c r="I69" s="2" t="s">
        <v>42</v>
      </c>
      <c r="J69" s="2" t="s">
        <v>42</v>
      </c>
      <c r="K69" s="12">
        <v>1</v>
      </c>
      <c r="L69" s="2" t="s">
        <v>41</v>
      </c>
      <c r="M69" s="2" t="s">
        <v>41</v>
      </c>
      <c r="N69" s="2" t="s">
        <v>41</v>
      </c>
      <c r="O69" s="2" t="s">
        <v>41</v>
      </c>
      <c r="P69" s="2" t="s">
        <v>41</v>
      </c>
      <c r="Q69" s="12">
        <v>0.5</v>
      </c>
      <c r="R69" s="2" t="s">
        <v>42</v>
      </c>
      <c r="S69" s="2" t="s">
        <v>41</v>
      </c>
      <c r="T69" s="12">
        <v>0.75</v>
      </c>
      <c r="U69" s="2" t="s">
        <v>41</v>
      </c>
      <c r="V69" s="2" t="s">
        <v>42</v>
      </c>
      <c r="W69" s="2" t="s">
        <v>41</v>
      </c>
      <c r="X69" s="2" t="s">
        <v>41</v>
      </c>
      <c r="Y69" s="12">
        <v>0</v>
      </c>
      <c r="Z69" s="2" t="s">
        <v>42</v>
      </c>
      <c r="AA69" s="2" t="s">
        <v>42</v>
      </c>
      <c r="AB69" s="12">
        <v>0</v>
      </c>
      <c r="AC69" s="2" t="s">
        <v>42</v>
      </c>
      <c r="AD69" s="2" t="s">
        <v>42</v>
      </c>
      <c r="AE69" s="2" t="s">
        <v>42</v>
      </c>
      <c r="AF69" s="2" t="s">
        <v>42</v>
      </c>
    </row>
    <row r="70" spans="1:32" ht="15" customHeight="1" x14ac:dyDescent="0.35">
      <c r="A70" s="2">
        <v>39</v>
      </c>
      <c r="B70" s="2" t="s">
        <v>157</v>
      </c>
      <c r="C70" t="s">
        <v>44</v>
      </c>
      <c r="D70" s="2" t="s">
        <v>158</v>
      </c>
      <c r="E70" s="2" t="s">
        <v>157</v>
      </c>
      <c r="F70" s="15" t="str">
        <f>HYPERLINK("https://softcomply.com/", "Link")</f>
        <v>Link</v>
      </c>
      <c r="G70" s="12">
        <v>0.66666666666666663</v>
      </c>
      <c r="H70" s="2" t="s">
        <v>41</v>
      </c>
      <c r="I70" s="2" t="s">
        <v>41</v>
      </c>
      <c r="J70" s="2" t="s">
        <v>42</v>
      </c>
      <c r="K70" s="12">
        <v>0.2</v>
      </c>
      <c r="L70" s="2" t="s">
        <v>42</v>
      </c>
      <c r="M70" s="2" t="s">
        <v>42</v>
      </c>
      <c r="N70" s="2" t="s">
        <v>41</v>
      </c>
      <c r="O70" s="2" t="s">
        <v>42</v>
      </c>
      <c r="P70" s="2" t="s">
        <v>42</v>
      </c>
      <c r="Q70" s="12">
        <v>0</v>
      </c>
      <c r="R70" s="2" t="s">
        <v>42</v>
      </c>
      <c r="S70" s="2" t="s">
        <v>42</v>
      </c>
      <c r="T70" s="12">
        <v>0</v>
      </c>
      <c r="U70" s="2" t="s">
        <v>42</v>
      </c>
      <c r="V70" s="2" t="s">
        <v>42</v>
      </c>
      <c r="W70" s="2" t="s">
        <v>42</v>
      </c>
      <c r="X70" s="2" t="s">
        <v>42</v>
      </c>
      <c r="Y70" s="12">
        <v>0</v>
      </c>
      <c r="Z70" s="2" t="s">
        <v>42</v>
      </c>
      <c r="AA70" s="2" t="s">
        <v>42</v>
      </c>
      <c r="AB70" s="12">
        <v>0</v>
      </c>
      <c r="AC70" s="2" t="s">
        <v>42</v>
      </c>
      <c r="AD70" s="2" t="s">
        <v>42</v>
      </c>
      <c r="AE70" s="2" t="s">
        <v>42</v>
      </c>
      <c r="AF70" s="2" t="s">
        <v>42</v>
      </c>
    </row>
    <row r="71" spans="1:32" ht="15" customHeight="1" x14ac:dyDescent="0.35">
      <c r="A71" s="2">
        <v>40</v>
      </c>
      <c r="B71" s="2" t="s">
        <v>159</v>
      </c>
      <c r="C71" t="s">
        <v>38</v>
      </c>
      <c r="D71" s="2" t="s">
        <v>160</v>
      </c>
      <c r="E71" s="2" t="s">
        <v>161</v>
      </c>
      <c r="F71" s="15" t="str">
        <f>HYPERLINK("https://www.softexpert.com/de/solucao/korporatives-qualitatsmanagement-eqm/", "Link")</f>
        <v>Link</v>
      </c>
      <c r="G71" s="12">
        <v>0.66666666666666663</v>
      </c>
      <c r="H71" s="2" t="s">
        <v>41</v>
      </c>
      <c r="I71" s="2" t="s">
        <v>42</v>
      </c>
      <c r="J71" s="2" t="s">
        <v>41</v>
      </c>
      <c r="K71" s="12">
        <v>0.8</v>
      </c>
      <c r="L71" s="2" t="s">
        <v>41</v>
      </c>
      <c r="M71" s="2" t="s">
        <v>41</v>
      </c>
      <c r="N71" s="2" t="s">
        <v>41</v>
      </c>
      <c r="O71" s="2" t="s">
        <v>41</v>
      </c>
      <c r="P71" s="2" t="s">
        <v>42</v>
      </c>
      <c r="Q71" s="12">
        <v>0.5</v>
      </c>
      <c r="R71" s="2" t="s">
        <v>42</v>
      </c>
      <c r="S71" s="2" t="s">
        <v>41</v>
      </c>
      <c r="T71" s="12">
        <v>0.75</v>
      </c>
      <c r="U71" s="2" t="s">
        <v>41</v>
      </c>
      <c r="V71" s="2" t="s">
        <v>42</v>
      </c>
      <c r="W71" s="2" t="s">
        <v>41</v>
      </c>
      <c r="X71" s="2" t="s">
        <v>41</v>
      </c>
      <c r="Y71" s="12">
        <v>0</v>
      </c>
      <c r="Z71" s="2" t="s">
        <v>42</v>
      </c>
      <c r="AA71" s="2" t="s">
        <v>42</v>
      </c>
      <c r="AB71" s="12">
        <v>0.25</v>
      </c>
      <c r="AC71" s="2" t="s">
        <v>41</v>
      </c>
      <c r="AD71" s="2" t="s">
        <v>42</v>
      </c>
      <c r="AE71" s="2" t="s">
        <v>42</v>
      </c>
      <c r="AF71" s="2" t="s">
        <v>42</v>
      </c>
    </row>
    <row r="72" spans="1:32" ht="15" customHeight="1" x14ac:dyDescent="0.35">
      <c r="A72" s="2">
        <v>43</v>
      </c>
      <c r="B72" s="2" t="s">
        <v>162</v>
      </c>
      <c r="C72" t="s">
        <v>38</v>
      </c>
      <c r="D72" s="2" t="s">
        <v>163</v>
      </c>
      <c r="E72" s="2" t="s">
        <v>164</v>
      </c>
      <c r="F72" s="15" t="str">
        <f>HYPERLINK("https://www.stendard.io/index/solution", "Link")</f>
        <v>Link</v>
      </c>
      <c r="G72" s="12">
        <v>0.33333333333333331</v>
      </c>
      <c r="H72" s="2" t="s">
        <v>41</v>
      </c>
      <c r="I72" s="2" t="s">
        <v>42</v>
      </c>
      <c r="J72" s="2" t="s">
        <v>42</v>
      </c>
      <c r="K72" s="12">
        <v>0</v>
      </c>
      <c r="L72" s="2" t="s">
        <v>42</v>
      </c>
      <c r="M72" s="2" t="s">
        <v>42</v>
      </c>
      <c r="N72" s="2" t="s">
        <v>42</v>
      </c>
      <c r="O72" s="2" t="s">
        <v>42</v>
      </c>
      <c r="P72" s="2" t="s">
        <v>42</v>
      </c>
      <c r="Q72" s="12">
        <v>0</v>
      </c>
      <c r="R72" s="2" t="s">
        <v>42</v>
      </c>
      <c r="S72" s="2" t="s">
        <v>42</v>
      </c>
      <c r="T72" s="12">
        <v>0</v>
      </c>
      <c r="U72" s="2" t="s">
        <v>42</v>
      </c>
      <c r="V72" s="2" t="s">
        <v>42</v>
      </c>
      <c r="W72" s="2" t="s">
        <v>42</v>
      </c>
      <c r="X72" s="2" t="s">
        <v>42</v>
      </c>
      <c r="Y72" s="12">
        <v>0</v>
      </c>
      <c r="Z72" s="2" t="s">
        <v>42</v>
      </c>
      <c r="AA72" s="2" t="s">
        <v>42</v>
      </c>
      <c r="AB72" s="12">
        <v>0</v>
      </c>
      <c r="AC72" s="2" t="s">
        <v>42</v>
      </c>
      <c r="AD72" s="2" t="s">
        <v>42</v>
      </c>
      <c r="AE72" s="2" t="s">
        <v>42</v>
      </c>
      <c r="AF72" s="2" t="s">
        <v>42</v>
      </c>
    </row>
    <row r="73" spans="1:32" ht="15" customHeight="1" x14ac:dyDescent="0.35">
      <c r="A73" s="2">
        <v>44</v>
      </c>
      <c r="B73" s="2" t="s">
        <v>165</v>
      </c>
      <c r="C73" t="s">
        <v>44</v>
      </c>
      <c r="D73" s="2" t="s">
        <v>39</v>
      </c>
      <c r="E73" s="2" t="s">
        <v>166</v>
      </c>
      <c r="F73" s="15" t="str">
        <f>HYPERLINK("https://www.spartasystems.com/products/trackwise-qms", "Link")</f>
        <v>Link</v>
      </c>
      <c r="G73" s="12">
        <v>0.33333333333333331</v>
      </c>
      <c r="H73" s="2" t="s">
        <v>41</v>
      </c>
      <c r="I73" s="2" t="s">
        <v>42</v>
      </c>
      <c r="J73" s="2" t="s">
        <v>42</v>
      </c>
      <c r="K73" s="12">
        <v>1</v>
      </c>
      <c r="L73" s="2" t="s">
        <v>41</v>
      </c>
      <c r="M73" s="2" t="s">
        <v>41</v>
      </c>
      <c r="N73" s="2" t="s">
        <v>41</v>
      </c>
      <c r="O73" s="2" t="s">
        <v>41</v>
      </c>
      <c r="P73" s="2" t="s">
        <v>41</v>
      </c>
      <c r="Q73" s="12">
        <v>0.5</v>
      </c>
      <c r="R73" s="2" t="s">
        <v>42</v>
      </c>
      <c r="S73" s="2" t="s">
        <v>41</v>
      </c>
      <c r="T73" s="12">
        <v>0.25</v>
      </c>
      <c r="U73" s="2" t="s">
        <v>41</v>
      </c>
      <c r="V73" s="2" t="s">
        <v>42</v>
      </c>
      <c r="W73" s="2" t="s">
        <v>42</v>
      </c>
      <c r="X73" s="2" t="s">
        <v>42</v>
      </c>
      <c r="Y73" s="12">
        <v>0</v>
      </c>
      <c r="Z73" s="2" t="s">
        <v>42</v>
      </c>
      <c r="AA73" s="2" t="s">
        <v>42</v>
      </c>
      <c r="AB73" s="12">
        <v>0</v>
      </c>
      <c r="AC73" s="2" t="s">
        <v>42</v>
      </c>
      <c r="AD73" s="2" t="s">
        <v>42</v>
      </c>
      <c r="AE73" s="2" t="s">
        <v>42</v>
      </c>
      <c r="AF73" s="2" t="s">
        <v>42</v>
      </c>
    </row>
    <row r="74" spans="1:32" ht="15" customHeight="1" x14ac:dyDescent="0.35">
      <c r="A74" s="2">
        <v>52</v>
      </c>
      <c r="B74" s="2" t="s">
        <v>167</v>
      </c>
      <c r="C74" t="s">
        <v>38</v>
      </c>
      <c r="D74" s="2" t="s">
        <v>39</v>
      </c>
      <c r="E74" s="2" t="s">
        <v>168</v>
      </c>
      <c r="F74" s="15" t="str">
        <f>HYPERLINK("https://www.veeva.com/", "Link")</f>
        <v>Link</v>
      </c>
      <c r="G74" s="12">
        <v>0.33333333333333331</v>
      </c>
      <c r="H74" s="2" t="s">
        <v>41</v>
      </c>
      <c r="I74" s="2" t="s">
        <v>42</v>
      </c>
      <c r="J74" s="2" t="s">
        <v>42</v>
      </c>
      <c r="K74" s="12">
        <v>1</v>
      </c>
      <c r="L74" s="2" t="s">
        <v>41</v>
      </c>
      <c r="M74" s="2" t="s">
        <v>41</v>
      </c>
      <c r="N74" s="2" t="s">
        <v>41</v>
      </c>
      <c r="O74" s="2" t="s">
        <v>41</v>
      </c>
      <c r="P74" s="2" t="s">
        <v>41</v>
      </c>
      <c r="Q74" s="12">
        <v>0.5</v>
      </c>
      <c r="R74" s="2" t="s">
        <v>42</v>
      </c>
      <c r="S74" s="2" t="s">
        <v>41</v>
      </c>
      <c r="T74" s="12">
        <v>0.5</v>
      </c>
      <c r="U74" s="2" t="s">
        <v>41</v>
      </c>
      <c r="V74" s="2" t="s">
        <v>41</v>
      </c>
      <c r="W74" s="2" t="s">
        <v>42</v>
      </c>
      <c r="X74" s="2" t="s">
        <v>42</v>
      </c>
      <c r="Y74" s="12">
        <v>0</v>
      </c>
      <c r="Z74" s="2" t="s">
        <v>42</v>
      </c>
      <c r="AA74" s="2" t="s">
        <v>42</v>
      </c>
      <c r="AB74" s="12">
        <v>0</v>
      </c>
      <c r="AC74" s="2" t="s">
        <v>42</v>
      </c>
      <c r="AD74" s="2" t="s">
        <v>42</v>
      </c>
      <c r="AE74" s="2" t="s">
        <v>42</v>
      </c>
      <c r="AF74" s="2" t="s">
        <v>42</v>
      </c>
    </row>
    <row r="75" spans="1:32" ht="15" customHeight="1" x14ac:dyDescent="0.35">
      <c r="A75" s="2">
        <v>45</v>
      </c>
      <c r="B75" s="2" t="s">
        <v>169</v>
      </c>
      <c r="C75" t="s">
        <v>55</v>
      </c>
      <c r="D75" s="2" t="s">
        <v>52</v>
      </c>
      <c r="E75" s="2" t="s">
        <v>170</v>
      </c>
      <c r="F75" s="15" t="str">
        <f>HYPERLINK("https://www.viflow.de/de/viflow-7.html", "Link")</f>
        <v>Link</v>
      </c>
      <c r="G75" s="12">
        <v>0.33333333333333331</v>
      </c>
      <c r="H75" s="2" t="s">
        <v>42</v>
      </c>
      <c r="I75" s="2" t="s">
        <v>42</v>
      </c>
      <c r="J75" s="2" t="s">
        <v>41</v>
      </c>
      <c r="K75" s="12">
        <v>0</v>
      </c>
      <c r="L75" s="2" t="s">
        <v>42</v>
      </c>
      <c r="M75" s="2" t="s">
        <v>42</v>
      </c>
      <c r="N75" s="2" t="s">
        <v>42</v>
      </c>
      <c r="O75" s="2" t="s">
        <v>42</v>
      </c>
      <c r="P75" s="2" t="s">
        <v>42</v>
      </c>
      <c r="Q75" s="12">
        <v>0.5</v>
      </c>
      <c r="R75" s="2" t="s">
        <v>41</v>
      </c>
      <c r="S75" s="2" t="s">
        <v>42</v>
      </c>
      <c r="T75" s="12">
        <v>0</v>
      </c>
      <c r="U75" s="2" t="s">
        <v>42</v>
      </c>
      <c r="V75" s="2" t="s">
        <v>42</v>
      </c>
      <c r="W75" s="2" t="s">
        <v>42</v>
      </c>
      <c r="X75" s="2" t="s">
        <v>42</v>
      </c>
      <c r="Y75" s="12">
        <v>0</v>
      </c>
      <c r="Z75" s="2" t="s">
        <v>42</v>
      </c>
      <c r="AA75" s="2" t="s">
        <v>42</v>
      </c>
      <c r="AB75" s="12">
        <v>0</v>
      </c>
      <c r="AC75" s="2" t="s">
        <v>42</v>
      </c>
      <c r="AD75" s="2" t="s">
        <v>42</v>
      </c>
      <c r="AE75" s="2" t="s">
        <v>42</v>
      </c>
      <c r="AF75" s="2" t="s">
        <v>42</v>
      </c>
    </row>
    <row r="76" spans="1:32" ht="15" customHeight="1" x14ac:dyDescent="0.35">
      <c r="B76" s="2">
        <f>SUBTOTAL(103,Tabelle_tbl_Market[Produkt])</f>
        <v>58</v>
      </c>
      <c r="C76"/>
    </row>
  </sheetData>
  <sheetProtection algorithmName="SHA-512" hashValue="sV76wozxfQMnFfHxRBoMP+O5udOdgDA1hrk117x08boDZklSKpT9k2qdtChPfZqafhUDab/gX+Pi6RcXABzNFg==" saltValue="QjQwSr0ZKwiTFROc9ptkgQ==" spinCount="100000" sheet="1" scenarios="1" formatColumns="0" selectLockedCells="1" sort="0" autoFilter="0"/>
  <phoneticPr fontId="5" type="noConversion"/>
  <conditionalFormatting sqref="H18:AF75">
    <cfRule type="containsText" dxfId="1" priority="5" operator="containsText" text="Ja">
      <formula>NOT(ISERROR(SEARCH("Ja",H18)))</formula>
    </cfRule>
    <cfRule type="containsText" dxfId="0" priority="15" operator="containsText" text="Nein">
      <formula>NOT(ISERROR(SEARCH("Nein",H18)))</formula>
    </cfRule>
  </conditionalFormatting>
  <conditionalFormatting sqref="AA77:AA1048576 AB17:AB76 X77:X1048576 Y17:Y76 J77:J1048576 K17:K76 F77:F1048576 G17:G76 S77:S1048576 T17:T76 P77:P1048576 Q17:Q76 AA1:AA16 X1:X16 J1:J16 F1:F16 S1:S16 P1:P16">
    <cfRule type="dataBar" priority="1">
      <dataBar showValue="0">
        <cfvo type="num" val="0"/>
        <cfvo type="num" val="1"/>
        <color rgb="FF63C384"/>
      </dataBar>
      <extLst>
        <ext xmlns:x14="http://schemas.microsoft.com/office/spreadsheetml/2009/9/main" uri="{B025F937-C7B1-47D3-B67F-A62EFF666E3E}">
          <x14:id>{C493257D-7C44-4750-BD36-F0582A2096A1}</x14:id>
        </ext>
      </extLst>
    </cfRule>
  </conditionalFormatting>
  <pageMargins left="0.7" right="0.7" top="0.78740157499999996" bottom="0.78740157499999996"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493257D-7C44-4750-BD36-F0582A2096A1}">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AA77:AA1048576 AB17:AB76 X77:X1048576 Y17:Y76 J77:J1048576 K17:K76 F77:F1048576 G17:G76 S77:S1048576 T17:T76 P77:P1048576 Q17:Q76 AA1:AA16 X1:X16 J1:J16 F1:F16 S1:S16 P1:P16</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f 4 f 9 f e 2 0 - 0 e 7 7 - 4 8 4 c - 8 8 7 7 - f 6 c d d 2 4 3 5 0 3 b "   x m l n s = " h t t p : / / s c h e m a s . m i c r o s o f t . c o m / D a t a M a s h u p " > A A A A A A 0 D A A B Q S w M E F A A C A A g A 7 1 T T V o l 5 7 8 K m A A A A 9 g A A A B I A H A B D b 2 5 m a W c v U G F j a 2 F n Z S 5 4 b W w g o h g A K K A U A A A A A A A A A A A A A A A A A A A A A A A A A A A A h Y + x D o I w G I R f h X S n L S V R Q 3 7 K w O I g i Y m J c W 1 K h U Y o h h b L u z n 4 S L 6 C G E X d H O / u u + T u f r 1 B N r Z N c F G 9 1 Z 1 J U Y Q p C p S R X a l N l a L B H c M V y j h s h T y J S g U T b G w y W p 2 i 2 r l z Q o j 3 H v s Y d 3 1 F G K U R O R S b n a x V K 0 J t r B N G K v R p l f 9 b i M P + N Y Y z H E V L H C 8 Y p k B m E w p t v g C b 9 j 7 T H x P y o X F D r 3 i p w n w N Z J Z A 3 h / 4 A 1 B L A w Q U A A I A C A D v V N N W 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7 1 T T V i i K R 7 g O A A A A E Q A A A B M A H A B G b 3 J t d W x h c y 9 T Z W N 0 a W 9 u M S 5 t I K I Y A C i g F A A A A A A A A A A A A A A A A A A A A A A A A A A A A C t O T S 7 J z M 9 T C I b Q h t Y A U E s B A i 0 A F A A C A A g A 7 1 T T V o l 5 7 8 K m A A A A 9 g A A A B I A A A A A A A A A A A A A A A A A A A A A A E N v b m Z p Z y 9 Q Y W N r Y W d l L n h t b F B L A Q I t A B Q A A g A I A O 9 U 0 1 Z T c j g s m w A A A O E A A A A T A A A A A A A A A A A A A A A A A P I A A A B b Q 2 9 u d G V u d F 9 U e X B l c 1 0 u e G 1 s U E s B A i 0 A F A A C A A g A 7 1 T T V i i K R 7 g O A A A A E Q A A A B M A A A A A A A A A A A A A A A A A 2 g E A A E Z v c m 1 1 b G F z L 1 N l Y 3 R p b 2 4 x L m 1 Q S w U G A A A A A A M A A w D C A A A A N 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x Q E A A A A A A A C j 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C 9 J d G V t c z 4 8 L 0 x v Y 2 F s U G F j a 2 F n Z U 1 l d G F k Y X R h R m l s Z T 4 W A A A A U E s F B g A A A A A A A A A A A A A A A A A A A A A A A C Y B A A A B A A A A 0 I y d 3 w E V 0 R G M e g D A T 8 K X 6 w E A A A C p h A d U G l 1 i S o Q r 1 0 H a y u u l A A A A A A I A A A A A A B B m A A A A A Q A A I A A A A I R M B 8 F w r c Z L e 0 U u A R o 7 1 y w N 4 d m K 6 Z Q O k R b N U g r 6 r c 9 N A A A A A A 6 A A A A A A g A A I A A A A N P N v X s 2 E I v h k a D t T Y 1 0 t n P m d 9 s 9 A Z b b a Q i T 0 2 a i 9 b t I U A A A A M K 5 r b A H O l o e / i 7 t 7 s 7 M Q W U Q v Z P R o M J 4 W m Q I J 9 C E u W J Z U n T f 5 g m 8 0 Z J h g h H q b Z X 7 g g s w d w A J V u v L 2 y n w 1 n 5 I 1 A C F E 3 n Q e m 6 9 S m A K i D h w u P a Z Q A A A A A z s K n j d U 8 + l I G o + E c Z e 9 9 0 z U U O + t A p q 7 w h 3 N p X N n A 0 K R S r 2 E p b a 0 u x j B h d x a G P U k K 0 x u D / B o e X P e T M 2 d 8 7 n 8 A w = < / 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0aec487-e478-4ea4-83b3-f905ecde06f1">
      <Terms xmlns="http://schemas.microsoft.com/office/infopath/2007/PartnerControls"/>
    </lcf76f155ced4ddcb4097134ff3c332f>
    <TaxCatchAll xmlns="d84a13b4-3274-454b-bf96-9fe1ecf78a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4259CCD797185941BF71105A298698E6" ma:contentTypeVersion="10" ma:contentTypeDescription="Ein neues Dokument erstellen." ma:contentTypeScope="" ma:versionID="972bdcf0bcf9536e99d5971ef81ec0ef">
  <xsd:schema xmlns:xsd="http://www.w3.org/2001/XMLSchema" xmlns:xs="http://www.w3.org/2001/XMLSchema" xmlns:p="http://schemas.microsoft.com/office/2006/metadata/properties" xmlns:ns2="80aec487-e478-4ea4-83b3-f905ecde06f1" xmlns:ns3="d84a13b4-3274-454b-bf96-9fe1ecf78a23" targetNamespace="http://schemas.microsoft.com/office/2006/metadata/properties" ma:root="true" ma:fieldsID="6691c2d606d52c99fe0cd22fda4cdf08" ns2:_="" ns3:_="">
    <xsd:import namespace="80aec487-e478-4ea4-83b3-f905ecde06f1"/>
    <xsd:import namespace="d84a13b4-3274-454b-bf96-9fe1ecf78a2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aec487-e478-4ea4-83b3-f905ecde06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3b05174-c8bf-482c-a573-ecd07c94562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4a13b4-3274-454b-bf96-9fe1ecf78a2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ff9b072-6ed0-4c63-893e-63188962e440}" ma:internalName="TaxCatchAll" ma:showField="CatchAllData" ma:web="d84a13b4-3274-454b-bf96-9fe1ecf78a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FE4EDC-BA9D-491E-A4D3-8426373F7FC8}">
  <ds:schemaRefs>
    <ds:schemaRef ds:uri="http://schemas.microsoft.com/DataMashup"/>
  </ds:schemaRefs>
</ds:datastoreItem>
</file>

<file path=customXml/itemProps2.xml><?xml version="1.0" encoding="utf-8"?>
<ds:datastoreItem xmlns:ds="http://schemas.openxmlformats.org/officeDocument/2006/customXml" ds:itemID="{2D137CF1-4AAB-4B22-9F3C-F5BBE2FDAAA5}">
  <ds:schemaRefs>
    <ds:schemaRef ds:uri="http://schemas.microsoft.com/office/2006/metadata/properties"/>
    <ds:schemaRef ds:uri="http://schemas.microsoft.com/office/infopath/2007/PartnerControls"/>
    <ds:schemaRef ds:uri="80aec487-e478-4ea4-83b3-f905ecde06f1"/>
    <ds:schemaRef ds:uri="d84a13b4-3274-454b-bf96-9fe1ecf78a23"/>
  </ds:schemaRefs>
</ds:datastoreItem>
</file>

<file path=customXml/itemProps3.xml><?xml version="1.0" encoding="utf-8"?>
<ds:datastoreItem xmlns:ds="http://schemas.openxmlformats.org/officeDocument/2006/customXml" ds:itemID="{8CE699A9-3E0B-4CC3-A280-D54B2781EE76}">
  <ds:schemaRefs>
    <ds:schemaRef ds:uri="http://schemas.microsoft.com/sharepoint/v3/contenttype/forms"/>
  </ds:schemaRefs>
</ds:datastoreItem>
</file>

<file path=customXml/itemProps4.xml><?xml version="1.0" encoding="utf-8"?>
<ds:datastoreItem xmlns:ds="http://schemas.openxmlformats.org/officeDocument/2006/customXml" ds:itemID="{98CEB155-29E9-4F2C-B9FB-4A74E4B13C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aec487-e478-4ea4-83b3-f905ecde06f1"/>
    <ds:schemaRef ds:uri="d84a13b4-3274-454b-bf96-9fe1ecf78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eQMS Query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Stehling</dc:creator>
  <cp:keywords/>
  <dc:description/>
  <cp:lastModifiedBy>Gerhard Dariz</cp:lastModifiedBy>
  <cp:revision/>
  <dcterms:created xsi:type="dcterms:W3CDTF">2022-11-23T12:28:11Z</dcterms:created>
  <dcterms:modified xsi:type="dcterms:W3CDTF">2023-06-21T06:06:23Z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0x0101004259CCD797185941BF71105A298698E6</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